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0ac0fa63948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imate" sheetId="1" r:id="R56c1aea55f334bf1"/>
    <x:sheet xmlns:r="http://schemas.openxmlformats.org/officeDocument/2006/relationships" name="Controls" sheetId="2" r:id="R3d2fe231a3f448f4"/>
    <x:sheet xmlns:r="http://schemas.openxmlformats.org/officeDocument/2006/relationships" name="Materials" sheetId="3" r:id="Rafb2fa1fe4534400"/>
    <x:sheet xmlns:r="http://schemas.openxmlformats.org/officeDocument/2006/relationships" name="Labor" sheetId="4" r:id="R95f9ad53ec744fb2"/>
    <x:sheet xmlns:r="http://schemas.openxmlformats.org/officeDocument/2006/relationships" name="Q01 source" sheetId="5" r:id="R44895e2ecb6f4f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$#,##0;($#,##0);&quot;-&quot;"/>
    <x:numFmt numFmtId="201" formatCode="0.0%"/>
    <x:numFmt numFmtId="202" formatCode="0.0"/>
    <x:numFmt numFmtId="203" formatCode="$#,##0.00;($#,##0.00);&quot;-&quot;"/>
    <x:numFmt numFmtId="204" formatCode="0.00"/>
    <x:numFmt numFmtId="205" formatCode="0.00&quot;x&quot;"/>
    <x:numFmt numFmtId="206" formatCode="0.00%"/>
    <x:numFmt numFmtId="207" formatCode="0"/>
    <x:numFmt numFmtId="208" formatCode="0%"/>
    <x:numFmt numFmtId="209" formatCode="0.000"/>
  </x:numFmts>
  <x:fonts count="8">
    <x:font>
      <x:sz val="11"/>
      <x:name val="Carlito"/>
    </x:font>
    <x:font>
      <x:sz val="10"/>
      <x:color rgb="FF203747"/>
      <x:name val="Arial"/>
    </x:font>
    <x:font>
      <x:b/>
      <x:sz val="16"/>
      <x:color rgb="FF17354A"/>
      <x:name val="Arial"/>
    </x:font>
    <x:font>
      <x:b/>
      <x:sz val="10"/>
      <x:color rgb="FFFFFFFF"/>
      <x:name val="Arial"/>
    </x:font>
    <x:font>
      <x:b/>
      <x:sz val="10"/>
      <x:color rgb="FF203747"/>
      <x:name val="Arial"/>
    </x:font>
    <x:font>
      <x:sz val="10"/>
      <x:color rgb="FF0000FF"/>
      <x:name val="Arial"/>
    </x:font>
    <x:font>
      <x:sz val="10"/>
      <x:color rgb="FF008000"/>
      <x:name val="Arial"/>
    </x:font>
    <x:font>
      <x:sz val="9"/>
      <x:color rgb="FF27394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54A"/>
      </x:patternFill>
    </x:fill>
    <x:fill>
      <x:patternFill patternType="solid">
        <x:fgColor rgb="FFE4EDF1"/>
      </x:patternFill>
    </x:fill>
    <x:fill>
      <x:patternFill patternType="solid">
        <x:fgColor rgb="FFDDEDE4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203" fontId="5" fillId="5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  <x:xf numFmtId="205" fontId="5" fillId="5" borderId="0" xfId="0" applyNumberFormat="1" applyFont="1" applyFill="1" applyBorder="1" applyAlignment="1">
      <x:alignment vertical="center"/>
    </x:xf>
    <x:xf numFmtId="206" fontId="5" fillId="5" borderId="0" xfId="0" applyNumberFormat="1" applyFont="1" applyFill="1" applyBorder="1" applyAlignment="1">
      <x:alignment vertical="center"/>
    </x:xf>
    <x:xf numFmtId="204" fontId="5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1" fillId="0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vertical="center"/>
    </x:xf>
    <x:xf numFmtId="207" fontId="1" fillId="5" borderId="0" xfId="0" applyNumberFormat="1" applyFont="1" applyFill="1" applyBorder="1" applyAlignment="1">
      <x:alignment vertical="center"/>
    </x:xf>
    <x:xf numFmtId="207" fontId="5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207" fontId="6" fillId="5" borderId="0" xfId="0" applyNumberFormat="1" applyFont="1" applyFill="1" applyBorder="1" applyAlignment="1">
      <x:alignment vertical="center"/>
    </x:xf>
    <x:xf numFmtId="209" fontId="5" fillId="5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C00000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e97587af24cf5" /><Relationship Type="http://schemas.openxmlformats.org/officeDocument/2006/relationships/theme" Target="/xl/theme/theme1.xml" Id="Rca4b9a14d05e4587" /><Relationship Type="http://schemas.openxmlformats.org/officeDocument/2006/relationships/sharedStrings" Target="/xl/sharedStrings.xml" Id="Rf19997500b24490a" /><Relationship Type="http://schemas.openxmlformats.org/officeDocument/2006/relationships/worksheet" Target="/xl/worksheets/sheet1.xml" Id="R56c1aea55f334bf1" /><Relationship Type="http://schemas.openxmlformats.org/officeDocument/2006/relationships/worksheet" Target="/xl/worksheets/sheet2.xml" Id="R3d2fe231a3f448f4" /><Relationship Type="http://schemas.openxmlformats.org/officeDocument/2006/relationships/worksheet" Target="/xl/worksheets/sheet3.xml" Id="Rafb2fa1fe4534400" /><Relationship Type="http://schemas.openxmlformats.org/officeDocument/2006/relationships/worksheet" Target="/xl/worksheets/sheet4.xml" Id="R95f9ad53ec744fb2" /><Relationship Type="http://schemas.openxmlformats.org/officeDocument/2006/relationships/worksheet" Target="/xl/worksheets/sheet5.xml" Id="R44895e2ecb6f4f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5317b03b5d9435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3878c79f3274e8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923bdfd5841d494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8bbabf46052c45ca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dfe8451ce4a544d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52625" cy="733425"/>
    <xdr:pic>
      <xdr:nvPicPr>
        <xdr:cNvPr id="1" name="d0e44d5a-239f-49da-914a-8b14127249f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317b03b5d943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52625" cy="733425"/>
    <xdr:pic>
      <xdr:nvPicPr>
        <xdr:cNvPr id="1" name="311c4b2c-8ca6-4cea-b819-82f3beda25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3878c79f3274e8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52625" cy="733425"/>
    <xdr:pic>
      <xdr:nvPicPr>
        <xdr:cNvPr id="1" name="c9ee4174-5dc4-4285-b080-01cd329d0a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3bdfd5841d49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52625" cy="733425"/>
    <xdr:pic>
      <xdr:nvPicPr>
        <xdr:cNvPr id="1" name="645ca3d3-a72e-4faa-8170-0633740f99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bbabf46052c45c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952625" cy="733425"/>
    <xdr:pic>
      <xdr:nvPicPr>
        <xdr:cNvPr id="1" name="fc359bd1-9d3e-4064-84bc-026fa917dab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e8451ce4a544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ae7b9b734c04ed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772e68c77c5c4cd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57dda2cf966347a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29c298f750814cd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fecea6676e9b485c" /></Relationships>
</file>

<file path=xl/worksheets/sheet1.xml><?xml version="1.0" encoding="utf-8"?>
<x:worksheet xmlns:x="http://schemas.openxmlformats.org/spreadsheetml/2006/main">
  <x:sheetPr>
    <x:tabColor rgb="FF17354A"/>
  </x:sheetPr>
  <x:sheetViews>
    <x:sheetView showGridLines="0" workbookViewId="0"/>
  </x:sheetViews>
  <x:sheetFormatPr defaultRowHeight="15"/>
  <x:cols>
    <x:col min="1" max="1" width="3" hidden="0" customWidth="1"/>
    <x:col min="2" max="2" width="37.5" hidden="0" customWidth="1"/>
    <x:col min="3" max="3" width="20" hidden="0" customWidth="1"/>
    <x:col min="4" max="4" width="75" hidden="0" customWidth="1"/>
  </x:cols>
  <x:sheetData>
    <x:row r="1" ht="64" customHeight="1">
      <x:c r="D1" s="44" t="str">
        <x:v>PLAN TO PRICE ESTIMATING | 908-946-2811
hello@plantopriceestimating.com | plantopriceestimating.com
Bennett Residence Addition | RA-01
Prepared for Cedar &amp; Cove Builders LLC (fictional)</x:v>
      </x:c>
    </x:row>
    <x:row r="2" ht="25" customHeight="1">
      <x:c r="B2" s="3" t="str">
        <x:v>Internal framing estimate E01</x:v>
      </x:c>
      <x:c r="C2" s="2"/>
      <x:c r="D2" s="2"/>
    </x:row>
    <x:row r="3" ht="25" customHeight="1">
      <x:c r="B3" s="2" t="str">
        <x:v>RA-01 residential addition / October 29, 2026 / USD / pricing review, not a client proposal</x:v>
      </x:c>
      <x:c r="C3" s="2"/>
      <x:c r="D3" s="2"/>
    </x:row>
    <x:row r="4" ht="25" customHeight="1">
      <x:c r="B4" s="2"/>
      <x:c r="C4" s="2"/>
      <x:c r="D4" s="2"/>
    </x:row>
    <x:row r="5" ht="36" customHeight="1">
      <x:c r="B5" s="6" t="str">
        <x:v>Cost build</x:v>
      </x:c>
      <x:c r="C5" s="6" t="str">
        <x:v>Amount $</x:v>
      </x:c>
      <x:c r="D5" s="6" t="str">
        <x:v>Basis</x:v>
      </x:c>
    </x:row>
    <x:row r="6" ht="25" customHeight="1">
      <x:c r="B6" s="2" t="str">
        <x:v>Materials, delivery and consumables</x:v>
      </x:c>
      <x:c r="C6" s="7" t="n">
        <x:f>SUMIFS('Materials'!G6:G54,'Materials'!H6:H54,"M")</x:f>
        <x:v>32073.68</x:v>
      </x:c>
      <x:c r="D6" s="2" t="str">
        <x:v>Q01 stock quantities plus delivery/protection allowances</x:v>
      </x:c>
    </x:row>
    <x:row r="7" ht="25" customHeight="1">
      <x:c r="B7" s="2" t="str">
        <x:v>Installation labor</x:v>
      </x:c>
      <x:c r="C7" s="7" t="n">
        <x:f>'Labor'!J25</x:f>
        <x:v>23611.802633219762</x:v>
      </x:c>
      <x:c r="D7" s="2" t="str">
        <x:v>Loaded wages; adjusted person-hours</x:v>
      </x:c>
    </x:row>
    <x:row r="8" ht="25" customHeight="1">
      <x:c r="B8" s="2" t="str">
        <x:v>Rental equipment</x:v>
      </x:c>
      <x:c r="C8" s="7" t="n">
        <x:f>SUMIFS('Materials'!G6:G54,'Materials'!H6:H54,"E")</x:f>
        <x:v>3000</x:v>
      </x:c>
      <x:c r="D8" s="2" t="str">
        <x:v>Telehandler, access scaffold and fall protection</x:v>
      </x:c>
    </x:row>
    <x:row r="9" ht="25" customHeight="1">
      <x:c r="B9" s="2" t="str">
        <x:v>Subcontract / service allowances</x:v>
      </x:c>
      <x:c r="C9" s="7" t="n">
        <x:f>SUMIFS('Materials'!G6:G54,'Materials'!H6:H54,"S")</x:f>
        <x:v>7750</x:v>
      </x:c>
      <x:c r="D9" s="2" t="str">
        <x:v>Shoring, crane, debris haul and limited design coordination</x:v>
      </x:c>
    </x:row>
    <x:row r="10" ht="25" customHeight="1">
      <x:c r="B10" s="2" t="str">
        <x:v>Field project management</x:v>
      </x:c>
      <x:c r="C10" s="7" t="n">
        <x:f>SUMIFS('Materials'!G6:G54,'Materials'!H6:H54,"J")</x:f>
        <x:v>1200</x:v>
      </x:c>
      <x:c r="D10" s="2" t="str">
        <x:v>16 burdened project-management hours</x:v>
      </x:c>
    </x:row>
    <x:row r="11" ht="25" customHeight="1">
      <x:c r="B11" s="2" t="str">
        <x:v>Purchase sales/use tax</x:v>
      </x:c>
      <x:c r="C11" s="7" t="n">
        <x:f>'Materials'!J56</x:f>
        <x:v>2227.1786800000004</x:v>
      </x:c>
      <x:c r="D11" s="2" t="str">
        <x:v>Designated purchases only; all-in subcontract tax not duplicated</x:v>
      </x:c>
    </x:row>
    <x:row r="12" ht="25" customHeight="1">
      <x:c r="B12" s="14" t="str">
        <x:v>Direct job cost</x:v>
      </x:c>
      <x:c r="C12" s="15" t="n">
        <x:f>SUM(C6:C11)</x:f>
        <x:v>69862.66131321977</x:v>
      </x:c>
      <x:c r="D12" s="14" t="str">
        <x:v>Cost before contingency, company overhead and profit</x:v>
      </x:c>
    </x:row>
    <x:row r="13" ht="25" customHeight="1">
      <x:c r="B13" s="2"/>
      <x:c r="C13" s="7"/>
      <x:c r="D13" s="2"/>
    </x:row>
    <x:row r="14" ht="25" customHeight="1">
      <x:c r="B14" s="2" t="str">
        <x:v>Contingency</x:v>
      </x:c>
      <x:c r="C14" s="7" t="n">
        <x:f>C12*'Controls'!C17</x:f>
        <x:v>6986.266131321977</x:v>
      </x:c>
      <x:c r="D14" s="2" t="str">
        <x:v>10% default; uncertainty within included scope</x:v>
      </x:c>
    </x:row>
    <x:row r="15" ht="25" customHeight="1">
      <x:c r="B15" s="14" t="str">
        <x:v>Job cost including contingency</x:v>
      </x:c>
      <x:c r="C15" s="15" t="n">
        <x:f>SUM(C12,C14)</x:f>
        <x:v>76848.92744454174</x:v>
      </x:c>
      <x:c r="D15" s="14" t="str">
        <x:v>Internal job budget</x:v>
      </x:c>
    </x:row>
    <x:row r="16" ht="25" customHeight="1">
      <x:c r="B16" s="2"/>
      <x:c r="C16" s="7"/>
      <x:c r="D16" s="2"/>
    </x:row>
    <x:row r="17" ht="25" customHeight="1">
      <x:c r="B17" s="2" t="str">
        <x:v>Company overhead allocation</x:v>
      </x:c>
      <x:c r="C17" s="7" t="n">
        <x:f>C15*'Controls'!C18</x:f>
        <x:v>6147.9141955633395</x:v>
      </x:c>
      <x:c r="D17" s="2" t="str">
        <x:v>8% default; office costs beyond scheduled field management</x:v>
      </x:c>
    </x:row>
    <x:row r="18" ht="25" customHeight="1">
      <x:c r="B18" s="14" t="str">
        <x:v>Internal cost including overhead</x:v>
      </x:c>
      <x:c r="C18" s="15" t="n">
        <x:f>SUM(C15,C17)</x:f>
        <x:v>82996.84164010508</x:v>
      </x:c>
      <x:c r="D18" s="14" t="str">
        <x:v>Full internal cost before profit</x:v>
      </x:c>
    </x:row>
    <x:row r="19" ht="25" customHeight="1">
      <x:c r="B19" s="2"/>
      <x:c r="C19" s="7"/>
      <x:c r="D19" s="2"/>
    </x:row>
    <x:row r="20" ht="25" customHeight="1">
      <x:c r="B20" s="2" t="str">
        <x:v>Unrounded selling-price target</x:v>
      </x:c>
      <x:c r="C20" s="7" t="n">
        <x:f>C18/(1-'Controls'!C19)</x:f>
        <x:v>92218.71293345008</x:v>
      </x:c>
      <x:c r="D20" s="2" t="str">
        <x:v>10% default profit margin on sales, not a 10% cost markup</x:v>
      </x:c>
    </x:row>
    <x:row r="21" ht="25" customHeight="1">
      <x:c r="B21" s="16" t="str">
        <x:v>Rounded selling-price target</x:v>
      </x:c>
      <x:c r="C21" s="17" t="n">
        <x:f>ROUNDUP(C20/'Controls'!C23,0)*'Controls'!C23</x:f>
        <x:v>92300</x:v>
      </x:c>
      <x:c r="D21" s="16" t="str">
        <x:v>Internal review only; round up to next $100</x:v>
      </x:c>
    </x:row>
    <x:row r="22" ht="25" customHeight="1">
      <x:c r="B22" s="2" t="str">
        <x:v>Planned profit at rounded target</x:v>
      </x:c>
      <x:c r="C22" s="7" t="n">
        <x:f>C21-C18</x:f>
        <x:v>9303.158359894922</x:v>
      </x:c>
      <x:c r="D22" s="2" t="str">
        <x:v>After contingency and allocated overhead</x:v>
      </x:c>
    </x:row>
    <x:row r="23" ht="25" customHeight="1">
      <x:c r="B23" s="2" t="str">
        <x:v>Planned profit margin</x:v>
      </x:c>
      <x:c r="C23" s="8" t="n">
        <x:f>C22/C21</x:f>
        <x:v>0.1007926149501075</x:v>
      </x:c>
      <x:c r="D23" s="2" t="str">
        <x:v>Profit / rounded selling price</x:v>
      </x:c>
    </x:row>
    <x:row r="24" ht="25" customHeight="1">
      <x:c r="B24" s="2"/>
      <x:c r="C24" s="2"/>
      <x:c r="D24" s="2"/>
    </x:row>
    <x:row r="25" ht="25" customHeight="1">
      <x:c r="B25" s="2"/>
      <x:c r="C25" s="2"/>
      <x:c r="D25" s="2"/>
    </x:row>
    <x:row r="26" ht="25" customHeight="1">
      <x:c r="B26" s="2" t="str">
        <x:v>Installation person-hours</x:v>
      </x:c>
      <x:c r="C26" s="9" t="n">
        <x:f>'Labor'!H25</x:f>
        <x:v>445.61080694918155</x:v>
      </x:c>
      <x:c r="D26" s="2" t="str">
        <x:v>Includes productivity adjustment; excludes subcontract personnel</x:v>
      </x:c>
    </x:row>
    <x:row r="27" ht="25" customHeight="1">
      <x:c r="B27" s="2" t="str">
        <x:v>Crew-day equivalent</x:v>
      </x:c>
      <x:c r="C27" s="9" t="n">
        <x:f>'Labor'!D28</x:f>
        <x:v>13.925337717161923</x:v>
      </x:c>
      <x:c r="D27" s="2" t="str">
        <x:v>Four people x eight paid hours/day</x:v>
      </x:c>
    </x:row>
    <x:row r="28" ht="25" customHeight="1">
      <x:c r="B28" s="2" t="str">
        <x:v>Loaded labor cost / person-hour</x:v>
      </x:c>
      <x:c r="C28" s="10" t="n">
        <x:f>'Controls'!C29</x:f>
        <x:v>52.987500000000004</x:v>
      </x:c>
      <x:c r="D28" s="2" t="str">
        <x:v>Weighted wage plus estimated burden</x:v>
      </x:c>
    </x:row>
    <x:row r="29" ht="25" customHeight="1">
      <x:c r="B29" s="2" t="str">
        <x:v>Direct job cost / gross SF</x:v>
      </x:c>
      <x:c r="C29" s="7" t="n">
        <x:f>C12/'Controls'!C21</x:f>
        <x:v>104.97955152868407</x:v>
      </x:c>
      <x:c r="D29" s="2" t="str">
        <x:v>665.49 SF estimating denominator</x:v>
      </x:c>
    </x:row>
    <x:row r="30" ht="25" customHeight="1">
      <x:c r="B30" s="2" t="str">
        <x:v>Rounded sell target / gross SF</x:v>
      </x:c>
      <x:c r="C30" s="7" t="n">
        <x:f>C21/'Controls'!C21</x:f>
        <x:v>138.6951545211751</x:v>
      </x:c>
      <x:c r="D30" s="2" t="str">
        <x:v>Framing scope only; not total addition construction cost</x:v>
      </x:c>
    </x:row>
    <x:row r="31" ht="25" customHeight="1">
      <x:c r="B31" s="2"/>
      <x:c r="C31" s="2"/>
      <x:c r="D31" s="2"/>
    </x:row>
    <x:row r="32" ht="25" customHeight="1">
      <x:c r="B32" s="2"/>
      <x:c r="C32" s="2"/>
      <x:c r="D32" s="2"/>
    </x:row>
    <x:row r="33" ht="25" customHeight="1">
      <x:c r="B33" s="2" t="str">
        <x:v>Estimate qualifications</x:v>
      </x:c>
      <x:c r="C33" s="2"/>
      <x:c r="D33" s="2"/>
    </x:row>
    <x:row r="34" ht="25" customHeight="1">
      <x:c r="B34" s="2" t="str">
        <x:v>No firm supplier quotes. Trusses, structural connections, shoring and access remain provisional.</x:v>
      </x:c>
      <x:c r="C34" s="2"/>
      <x:c r="D34" s="2"/>
    </x:row>
    <x:row r="35" ht="25" customHeight="1">
      <x:c r="B35" s="2" t="str">
        <x:v>Material order quantities already contain Q01 waste and spares. No additional blanket waste is charged.</x:v>
      </x:c>
      <x:c r="C35" s="2"/>
      <x:c r="D35" s="2"/>
    </x:row>
    <x:row r="36" ht="25" customHeight="1">
      <x:c r="B36" s="2" t="str">
        <x:v>Source geometry and structural assumptions remain as issued in Q01. Full structural design is excluded.</x:v>
      </x:c>
      <x:c r="C36" s="2"/>
      <x:c r="D36" s="2"/>
    </x:row>
    <x:row r="37" ht="25" customHeight="1">
      <x:c r="B37" s="2" t="str">
        <x:v>Pricing controls and rates are editable. Q01 source is a dated snapshot, not a live external link.</x:v>
      </x:c>
      <x:c r="C37" s="2"/>
      <x:c r="D37" s="2"/>
    </x:row>
    <x:row r="38" ht="25" customHeight="1">
      <x:c r="B38" s="2"/>
      <x:c r="C38" s="2"/>
      <x:c r="D38" s="2"/>
    </x:row>
    <x:row r="39" ht="25" customHeight="1">
      <x:c r="B39" s="2"/>
      <x:c r="C39" s="2"/>
      <x:c r="D39" s="2"/>
    </x:row>
    <x:row r="40" ht="25" customHeight="1">
      <x:c r="B40" s="2" t="str">
        <x:v>Reconciliation checks</x:v>
      </x:c>
      <x:c r="C40" s="2"/>
      <x:c r="D40" s="2"/>
    </x:row>
    <x:row r="41" ht="25" customHeight="1">
      <x:c r="B41" s="2" t="str">
        <x:v>Resource cost roll-up difference</x:v>
      </x:c>
      <x:c r="C41" s="11" t="n">
        <x:f>SUM(C6,C8:C10)-'Materials'!G56</x:f>
        <x:v>0</x:v>
      </x:c>
      <x:c r="D41" s="2"/>
    </x:row>
    <x:row r="42" ht="25" customHeight="1">
      <x:c r="B42" s="2" t="str">
        <x:v>Q01 source / mapped item count</x:v>
      </x:c>
      <x:c r="C42" s="11" t="n">
        <x:f>COUNTA('Materials'!B6:B46)-COUNTA('Q01 source'!B6:B46)</x:f>
        <x:v>0</x:v>
      </x:c>
      <x:c r="D42" s="2"/>
    </x:row>
    <x:row r="43" ht="25" customHeight="1">
      <x:c r="B43" s="2" t="str">
        <x:v>Hours x loaded rate difference</x:v>
      </x:c>
      <x:c r="C43" s="11" t="n">
        <x:f>C7-C26*C28</x:f>
        <x:v>3.637978807091713e-12</x:v>
      </x:c>
      <x:c r="D43" s="2"/>
    </x:row>
  </x:sheetData>
  <x:conditionalFormatting sqref="C41:C43">
    <x:cfRule type="cellIs" dxfId="0" priority="1" operator="notEqual">
      <x:formula>0</x:formula>
    </x:cfRule>
  </x:conditionalFormatting>
  <x:pageMargins left="0.7" right="0.7" top="0.75" bottom="0.75" header="0.3" footer="0.3"/>
  <x:drawing xmlns:r="http://schemas.openxmlformats.org/officeDocument/2006/relationships" r:id="Raae7b9b734c04edd"/>
</x:worksheet>
</file>

<file path=xl/worksheets/sheet2.xml><?xml version="1.0" encoding="utf-8"?>
<x:worksheet xmlns:x="http://schemas.openxmlformats.org/spreadsheetml/2006/main">
  <x:sheetPr>
    <x:tabColor rgb="FFD7A44B"/>
  </x:sheetPr>
  <x:sheetViews>
    <x:sheetView showGridLines="0" workbookViewId="0"/>
  </x:sheetViews>
  <x:sheetFormatPr defaultRowHeight="15"/>
  <x:cols>
    <x:col min="1" max="1" width="3" hidden="0" customWidth="1"/>
    <x:col min="2" max="2" width="38.75" hidden="0" customWidth="1"/>
    <x:col min="3" max="3" width="19.3799991607666" hidden="0" customWidth="1"/>
    <x:col min="4" max="4" width="82.5" hidden="0" customWidth="1"/>
    <x:col min="5" max="5" width="75" hidden="0" customWidth="1"/>
  </x:cols>
  <x:sheetData>
    <x:row r="1" ht="64" customHeight="1">
      <x:c r="D1" s="44" t="str">
        <x:v>PLAN TO PRICE ESTIMATING | 908-946-2811
hello@plantopriceestimating.com | plantopriceestimating.com
Bennett Residence Addition | RA-01
Prepared for Cedar &amp; Cove Builders LLC (fictional)</x:v>
      </x:c>
      <x:c r="E1" s="44"/>
    </x:row>
    <x:row r="2" ht="25" customHeight="1">
      <x:c r="B2" s="3" t="str">
        <x:v>Estimate controls and pricing basis</x:v>
      </x:c>
      <x:c r="C2" s="2"/>
      <x:c r="D2" s="2"/>
      <x:c r="E2" s="2"/>
    </x:row>
    <x:row r="3" ht="25" customHeight="1">
      <x:c r="B3" s="2" t="str">
        <x:v>E01 / October 29, 2026 / USD / Connecticut residential addition / self-performed framing</x:v>
      </x:c>
      <x:c r="C3" s="2"/>
      <x:c r="D3" s="2"/>
      <x:c r="E3" s="2"/>
    </x:row>
    <x:row r="4" ht="25" customHeight="1">
      <x:c r="B4" s="2"/>
      <x:c r="C4" s="2"/>
      <x:c r="D4" s="2"/>
      <x:c r="E4" s="2"/>
    </x:row>
    <x:row r="5" ht="36" customHeight="1">
      <x:c r="B5" s="6" t="str">
        <x:v>Driver</x:v>
      </x:c>
      <x:c r="C5" s="6" t="str">
        <x:v>Value</x:v>
      </x:c>
      <x:c r="D5" s="6" t="str">
        <x:v>Basis</x:v>
      </x:c>
      <x:c r="E5" s="2"/>
    </x:row>
    <x:row r="6" ht="25" customHeight="1">
      <x:c r="B6" s="2" t="str">
        <x:v>Lead carpenter wage</x:v>
      </x:c>
      <x:c r="C6" s="20" t="n">
        <x:v>48</x:v>
      </x:c>
      <x:c r="D6" s="2" t="str">
        <x:v>USD/person-hour; estimating assumption</x:v>
      </x:c>
      <x:c r="E6" s="2"/>
    </x:row>
    <x:row r="7" ht="25" customHeight="1">
      <x:c r="B7" s="2" t="str">
        <x:v>Carpenter wage</x:v>
      </x:c>
      <x:c r="C7" s="20" t="n">
        <x:v>40</x:v>
      </x:c>
      <x:c r="D7" s="2" t="str">
        <x:v>USD/person-hour; estimating assumption</x:v>
      </x:c>
      <x:c r="E7" s="2"/>
    </x:row>
    <x:row r="8" ht="25" customHeight="1">
      <x:c r="B8" s="2" t="str">
        <x:v>Helper wage</x:v>
      </x:c>
      <x:c r="C8" s="20" t="n">
        <x:v>29</x:v>
      </x:c>
      <x:c r="D8" s="2" t="str">
        <x:v>USD/person-hour; estimating assumption</x:v>
      </x:c>
      <x:c r="E8" s="2"/>
    </x:row>
    <x:row r="9" ht="25" customHeight="1">
      <x:c r="B9" s="2" t="str">
        <x:v>Lead count</x:v>
      </x:c>
      <x:c r="C9" s="19" t="n">
        <x:v>1</x:v>
      </x:c>
      <x:c r="D9" s="2" t="str">
        <x:v>Working lead included in installation labor</x:v>
      </x:c>
      <x:c r="E9" s="2"/>
    </x:row>
    <x:row r="10" ht="25" customHeight="1">
      <x:c r="B10" s="2" t="str">
        <x:v>Carpenter count</x:v>
      </x:c>
      <x:c r="C10" s="19" t="n">
        <x:v>2</x:v>
      </x:c>
      <x:c r="D10" s="2" t="str">
        <x:v>Two experienced carpenters</x:v>
      </x:c>
      <x:c r="E10" s="2"/>
    </x:row>
    <x:row r="11" ht="25" customHeight="1">
      <x:c r="B11" s="2" t="str">
        <x:v>Helper count</x:v>
      </x:c>
      <x:c r="C11" s="19" t="n">
        <x:v>1</x:v>
      </x:c>
      <x:c r="D11" s="2" t="str">
        <x:v>One helper</x:v>
      </x:c>
      <x:c r="E11" s="2"/>
    </x:row>
    <x:row r="12" ht="25" customHeight="1">
      <x:c r="B12" s="2" t="str">
        <x:v>Payroll tax / unemployment allowance</x:v>
      </x:c>
      <x:c r="C12" s="21" t="n">
        <x:v>0.1</x:v>
      </x:c>
      <x:c r="D12" s="2" t="str">
        <x:v>Fraction of wages; company-specific rates not supplied</x:v>
      </x:c>
      <x:c r="E12" s="2"/>
    </x:row>
    <x:row r="13" ht="25" customHeight="1">
      <x:c r="B13" s="2" t="str">
        <x:v>Workers compensation allowance</x:v>
      </x:c>
      <x:c r="C13" s="21" t="n">
        <x:v>0.1</x:v>
      </x:c>
      <x:c r="D13" s="2" t="str">
        <x:v>Fraction of wages; replace with company policy rate</x:v>
      </x:c>
      <x:c r="E13" s="2"/>
    </x:row>
    <x:row r="14" ht="25" customHeight="1">
      <x:c r="B14" s="2" t="str">
        <x:v>Benefits / paid-time allowance</x:v>
      </x:c>
      <x:c r="C14" s="21" t="n">
        <x:v>0.15</x:v>
      </x:c>
      <x:c r="D14" s="2" t="str">
        <x:v>Fraction of wages; replace with company costs</x:v>
      </x:c>
      <x:c r="E14" s="2"/>
    </x:row>
    <x:row r="15" ht="25" customHeight="1">
      <x:c r="B15" s="2" t="str">
        <x:v>Labor productivity adjustment</x:v>
      </x:c>
      <x:c r="C15" s="22" t="n">
        <x:v>1.1</x:v>
      </x:c>
      <x:c r="D15" s="2" t="str">
        <x:v>10% extra hours for small addition, coordination and interruptions</x:v>
      </x:c>
      <x:c r="E15" s="2"/>
    </x:row>
    <x:row r="16" ht="25" customHeight="1">
      <x:c r="B16" s="2" t="str">
        <x:v>Purchase tax rate</x:v>
      </x:c>
      <x:c r="C16" s="23" t="n">
        <x:v>0.0635</x:v>
      </x:c>
      <x:c r="D16" s="2" t="str">
        <x:v>Materials and designated rentals; CT DRS reference S5</x:v>
      </x:c>
      <x:c r="E16" s="2"/>
    </x:row>
    <x:row r="17" ht="25" customHeight="1">
      <x:c r="B17" s="2" t="str">
        <x:v>Contingency</x:v>
      </x:c>
      <x:c r="C17" s="23" t="n">
        <x:v>0.1</x:v>
      </x:c>
      <x:c r="D17" s="2" t="str">
        <x:v>10% of direct job cost, including purchase tax and field costs</x:v>
      </x:c>
      <x:c r="E17" s="2"/>
    </x:row>
    <x:row r="18" ht="25" customHeight="1">
      <x:c r="B18" s="2" t="str">
        <x:v>Company overhead allocation</x:v>
      </x:c>
      <x:c r="C18" s="23" t="n">
        <x:v>0.08</x:v>
      </x:c>
      <x:c r="D18" s="2" t="str">
        <x:v>8% of direct cost plus contingency; excludes field PM already scheduled</x:v>
      </x:c>
      <x:c r="E18" s="2"/>
    </x:row>
    <x:row r="19" ht="25" customHeight="1">
      <x:c r="B19" s="2" t="str">
        <x:v>Target profit margin</x:v>
      </x:c>
      <x:c r="C19" s="23" t="n">
        <x:v>0.1</x:v>
      </x:c>
      <x:c r="D19" s="2" t="str">
        <x:v>10% of selling price after job cost, contingency and overhead</x:v>
      </x:c>
      <x:c r="E19" s="2"/>
    </x:row>
    <x:row r="20" ht="25" customHeight="1">
      <x:c r="B20" s="2" t="str">
        <x:v>Paid hours per workday</x:v>
      </x:c>
      <x:c r="C20" s="19" t="n">
        <x:v>8</x:v>
      </x:c>
      <x:c r="D20" s="2" t="str">
        <x:v>No overtime or weekend premium</x:v>
      </x:c>
      <x:c r="E20" s="2"/>
    </x:row>
    <x:row r="21" ht="25" customHeight="1">
      <x:c r="B21" s="2" t="str">
        <x:v>Gross floor area</x:v>
      </x:c>
      <x:c r="C21" s="24" t="n">
        <x:v>665.48828125</x:v>
      </x:c>
      <x:c r="D21" s="2" t="str">
        <x:v>SF; Q01 adopted dimensioned floor envelope</x:v>
      </x:c>
      <x:c r="E21" s="2"/>
    </x:row>
    <x:row r="22" ht="25" customHeight="1">
      <x:c r="B22" s="2" t="str">
        <x:v>Project management rate</x:v>
      </x:c>
      <x:c r="C22" s="24" t="n">
        <x:v>75</x:v>
      </x:c>
      <x:c r="D22" s="2" t="str">
        <x:v>USD/hour; burdened office/project coordination, not working lead</x:v>
      </x:c>
      <x:c r="E22" s="2"/>
    </x:row>
    <x:row r="23" ht="25" customHeight="1">
      <x:c r="B23" s="2" t="str">
        <x:v>Estimate rounding increment</x:v>
      </x:c>
      <x:c r="C23" s="24" t="n">
        <x:v>100</x:v>
      </x:c>
      <x:c r="D23" s="2" t="str">
        <x:v>USD; round selling-price target upward</x:v>
      </x:c>
      <x:c r="E23" s="2"/>
    </x:row>
    <x:row r="24" ht="25" customHeight="1">
      <x:c r="B24" s="2" t="str">
        <x:v>Working days per week</x:v>
      </x:c>
      <x:c r="C24" s="19" t="n">
        <x:v>5</x:v>
      </x:c>
      <x:c r="D24" s="2" t="str">
        <x:v>Used to align equipment allowance to crew duration</x:v>
      </x:c>
      <x:c r="E24" s="2"/>
    </x:row>
    <x:row r="25" ht="25" customHeight="1">
      <x:c r="B25" s="2" t="str">
        <x:v>Minimum equipment weeks</x:v>
      </x:c>
      <x:c r="C25" s="19" t="n">
        <x:v>2</x:v>
      </x:c>
      <x:c r="D25" s="2" t="str">
        <x:v>Assumed rental minimum; rounded up for longer labor duration</x:v>
      </x:c>
      <x:c r="E25" s="2"/>
    </x:row>
    <x:row r="26" ht="25" customHeight="1">
      <x:c r="B26" s="2" t="str">
        <x:v>Crew size</x:v>
      </x:c>
      <x:c r="C26" s="2" t="n">
        <x:f>SUM(C9:C11)</x:f>
        <x:v>4</x:v>
      </x:c>
      <x:c r="D26" s="2"/>
      <x:c r="E26" s="2"/>
    </x:row>
    <x:row r="27" ht="25" customHeight="1">
      <x:c r="B27" s="2" t="str">
        <x:v>Weighted wage / person-hour</x:v>
      </x:c>
      <x:c r="C27" s="10" t="n">
        <x:f>(C6*C9+C7*C10+C8*C11)/C26</x:f>
        <x:v>39.25</x:v>
      </x:c>
      <x:c r="D27" s="2"/>
      <x:c r="E27" s="2"/>
    </x:row>
    <x:row r="28" ht="25" customHeight="1">
      <x:c r="B28" s="2" t="str">
        <x:v>Total labor burden</x:v>
      </x:c>
      <x:c r="C28" s="8" t="n">
        <x:f>SUM(C12:C14)</x:f>
        <x:v>0.35</x:v>
      </x:c>
      <x:c r="D28" s="2"/>
      <x:c r="E28" s="2"/>
    </x:row>
    <x:row r="29" ht="25" customHeight="1">
      <x:c r="B29" s="2" t="str">
        <x:v>Loaded labor / person-hour</x:v>
      </x:c>
      <x:c r="C29" s="10" t="n">
        <x:f>C27*(1+C28)</x:f>
        <x:v>52.987500000000004</x:v>
      </x:c>
      <x:c r="D29" s="2"/>
      <x:c r="E29" s="2"/>
    </x:row>
    <x:row r="30" ht="25" customHeight="1">
      <x:c r="B30" s="2" t="str">
        <x:v>Crew cost / paid hour</x:v>
      </x:c>
      <x:c r="C30" s="10" t="n">
        <x:f>C29*C26</x:f>
        <x:v>211.95000000000002</x:v>
      </x:c>
      <x:c r="D30" s="2"/>
      <x:c r="E30" s="2"/>
    </x:row>
    <x:row r="31" ht="25" customHeight="1">
      <x:c r="B31" s="2"/>
      <x:c r="C31" s="2"/>
      <x:c r="D31" s="2"/>
      <x:c r="E31" s="2"/>
    </x:row>
    <x:row r="32" ht="25" customHeight="1">
      <x:c r="B32" s="2"/>
      <x:c r="C32" s="2"/>
      <x:c r="D32" s="2"/>
      <x:c r="E32" s="2"/>
    </x:row>
    <x:row r="33" ht="36" customHeight="1">
      <x:c r="B33" s="6" t="str">
        <x:v>Ref</x:v>
      </x:c>
      <x:c r="C33" s="6" t="str">
        <x:v>Source</x:v>
      </x:c>
      <x:c r="D33" s="6" t="str">
        <x:v>Observed evidence / adopted treatment</x:v>
      </x:c>
      <x:c r="E33" s="6" t="str">
        <x:v>URL / reference</x:v>
      </x:c>
    </x:row>
    <x:row r="34" ht="78" customHeight="1">
      <x:c r="B34" s="25" t="str">
        <x:v>S1</x:v>
      </x:c>
      <x:c r="C34" s="25" t="str">
        <x:v>Hills Flat Lumber, 14-inch TJI 560</x:v>
      </x:c>
      <x:c r="D34" s="25" t="str">
        <x:v>$11.39/LF observed; out of stock. Adopted $273.36 per 24-ft joist. California retail benchmark, not a local quote.</x:v>
      </x:c>
      <x:c r="E34" s="25" t="str">
        <x:v>https://hillsflatlumber.com/p/tji-series-tji56014</x:v>
      </x:c>
    </x:row>
    <x:row r="35" ht="78" customHeight="1">
      <x:c r="B35" s="25" t="str">
        <x:v>S2</x:v>
      </x:c>
      <x:c r="C35" s="25" t="str">
        <x:v>Home Depot SPF lumber listing</x:v>
      </x:c>
      <x:c r="D35" s="25" t="str">
        <x:v>$17.22 per 2x6x16 and $8.62 per 2x6x8 observed for displayed Cumberland market. Adopted $19 and $9 with a budget cushion.</x:v>
      </x:c>
      <x:c r="E35" s="25" t="str">
        <x:v>https://www.homedepot.com/b/Lumber-Composites/Pick-Up-Today/2x6/N-5yc1vZbqpgZ1z0ywy6Z1z175a5</x:v>
      </x:c>
    </x:row>
    <x:row r="36" ht="78" customHeight="1">
      <x:c r="B36" s="25" t="str">
        <x:v>S3</x:v>
      </x:c>
      <x:c r="C36" s="25" t="str">
        <x:v>McCoy's AdvanTech listing</x:v>
      </x:c>
      <x:c r="D36" s="25" t="str">
        <x:v>$61.99 per 23/32-in. 4x8 T&amp;G panel observed at San Marcos. Adopted $62; alternate qualifying panel may cost less.</x:v>
      </x:c>
      <x:c r="E36" s="25" t="str">
        <x:v>https://www.mccoys.com/shop/c/103116103111000000?availability=1&amp;brand=AdvanTech&amp;shopping=2</x:v>
      </x:c>
    </x:row>
    <x:row r="37" ht="78" customHeight="1">
      <x:c r="B37" s="25" t="str">
        <x:v>S4</x:v>
      </x:c>
      <x:c r="C37" s="25" t="str">
        <x:v>O*NET / BLS 2025 carpenter wage data</x:v>
      </x:c>
      <x:c r="D37" s="25" t="str">
        <x:v>CT median $30.80/hour, 75th percentile $38.86; wage context only. Crew wages and burden are independent assumptions.</x:v>
      </x:c>
      <x:c r="E37" s="25" t="str">
        <x:v>https://www.onetonline.org/link/localwages/47-2031.00?st=CT</x:v>
      </x:c>
    </x:row>
    <x:row r="38" ht="78" customHeight="1">
      <x:c r="B38" s="25" t="str">
        <x:v>S5</x:v>
      </x:c>
      <x:c r="C38" s="25" t="str">
        <x:v>CT DRS, Building Contractors Guide IP2018(2)</x:v>
      </x:c>
      <x:c r="D38" s="25" t="str">
        <x:v>Purchase-tax basis: contractors generally consume materials. Rentals taxed separately; subcontract allowances here are all-in. Residential new-construction framing labor assumed not subject to customer sales tax.</x:v>
      </x:c>
      <x:c r="E38" s="25" t="str">
        <x:v>https://portal.ct.gov/-/media/drs/publications/pubsip/2018/ip-2018(2).pdf</x:v>
      </x:c>
    </x:row>
    <x:row r="39" ht="78" customHeight="1">
      <x:c r="B39" s="25" t="str">
        <x:v>S6</x:v>
      </x:c>
      <x:c r="C39" s="25" t="str">
        <x:v>Estimator allowances, E01</x:v>
      </x:c>
      <x:c r="D39" s="25" t="str">
        <x:v>All other unit costs, productivity, burden, equipment, trusses, contingency, overhead and margin are editable planning assumptions. No supplier or subcontract quotes obtained.</x:v>
      </x:c>
      <x:c r="E39" s="25" t="str">
        <x:v>Prepared 2026-10-29</x:v>
      </x:c>
    </x:row>
    <x:row r="40" ht="78" customHeight="1">
      <x:c r="B40" s="25" t="str">
        <x:v>S7</x:v>
      </x:c>
      <x:c r="C40" s="25" t="str">
        <x:v>Framing Quantity Takeoff Q01</x:v>
      </x:c>
      <x:c r="D40" s="25" t="str">
        <x:v>41 source IDs preserved. Order quantities already include waste/spares; no second material-waste factor. Labor uses net/assembly quantities.</x:v>
      </x:c>
      <x:c r="E40" s="25" t="str">
        <x:v>Framing_Quantity_Takeoff_Q01.xlsx / Takeoff A6:J46</x:v>
      </x:c>
    </x:row>
    <x:row r="41" ht="25" customHeight="1">
      <x:c r="B41" s="2"/>
      <x:c r="C41" s="2"/>
      <x:c r="D41" s="2"/>
      <x:c r="E41" s="2"/>
    </x:row>
    <x:row r="42" ht="25" customHeight="1">
      <x:c r="B42" s="2"/>
      <x:c r="C42" s="2"/>
      <x:c r="D42" s="2"/>
      <x:c r="E42" s="2"/>
    </x:row>
    <x:row r="43" ht="25" customHeight="1">
      <x:c r="B43" s="2" t="str">
        <x:v>Pricing status: budget estimate, no firm quotes. Market pages accessed October 29, 2026; listings are location-specific and may change.</x:v>
      </x:c>
      <x:c r="C43" s="2"/>
      <x:c r="D43" s="2"/>
      <x:c r="E43" s="2"/>
    </x:row>
    <x:row r="44" ht="25" customHeight="1">
      <x:c r="B44" s="2" t="str">
        <x:v>Scope: house addition floor, exterior wall, headers and engineered-truss roof framing plus decking, connectors and temporary-work allowances.</x:v>
      </x:c>
      <x:c r="C44" s="2"/>
      <x:c r="D44" s="2"/>
      <x:c r="E44" s="2"/>
    </x:row>
    <x:row r="45" ht="25" customHeight="1">
      <x:c r="B45" s="2" t="str">
        <x:v>Assumed trusses replace source stick framing. Roof supplier pricing must include engineering, plates, girder plies, bay/chimney framing and internal connections.</x:v>
      </x:c>
      <x:c r="C45" s="2"/>
      <x:c r="D45" s="2"/>
      <x:c r="E45" s="2"/>
    </x:row>
    <x:row r="46" ht="25" customHeight="1">
      <x:c r="B46" s="2" t="str">
        <x:v>Excluded: concrete/foundations, cast-in anchor bolts, masonry/hearth, structural steel, major demolition, concealed repairs, windows/doors, roofing/waterproofing, WRB, insulation, finishes and MEP.</x:v>
      </x:c>
      <x:c r="C46" s="2"/>
      <x:c r="D46" s="2"/>
      <x:c r="E46" s="2"/>
    </x:row>
    <x:row r="47" ht="25" customHeight="1">
      <x:c r="B47" s="2" t="str">
        <x:v>Also excluded: porch and detached studio, permit fees, full building structural design, bonds, overtime, winter enclosure/heating and escalation beyond this pricing date.</x:v>
      </x:c>
      <x:c r="C47" s="2"/>
      <x:c r="D47" s="2"/>
      <x:c r="E47" s="2"/>
    </x:row>
    <x:row r="48" ht="25" customHeight="1">
      <x:c r="B48" s="2" t="str">
        <x:v>Temporary covers are included; permanent dry-in and opening the existing building are coordinated with other trades. No structural capacity approval is implied.</x:v>
      </x:c>
      <x:c r="C48" s="2"/>
      <x:c r="D48" s="2"/>
      <x:c r="E48" s="2"/>
    </x:row>
    <x:row r="49" ht="25" customHeight="1">
      <x:c r="B49" s="2" t="str">
        <x:v>Quote priorities: engineered floor/hangers; complete truss package; final headers/hold-downs; shoring and crane access. Replace provisional rates before committing a fixed price.</x:v>
      </x:c>
      <x:c r="C49" s="2"/>
      <x:c r="D49" s="2"/>
      <x:c r="E49" s="2"/>
    </x:row>
    <x:row r="50" ht="25" customHeight="1">
      <x:c r="B50" s="2" t="str">
        <x:v>Tax model assumes owner-occupied residential addition. Confirm contract and invoices; do not apply a second tax to all-in subcontract allowances.</x:v>
      </x:c>
      <x:c r="C50" s="2"/>
      <x:c r="D50" s="2"/>
      <x:c r="E50" s="2"/>
    </x:row>
    <x:row r="51" ht="25" customHeight="1">
      <x:c r="B51" s="2" t="str">
        <x:v>Labor factors are person-hours per unit, not crew-hours. Fastener installation is included in the mapped assembly task. No duplicate connector/panel labor.</x:v>
      </x:c>
      <x:c r="C51" s="2"/>
      <x:c r="D51" s="2"/>
      <x:c r="E51" s="2"/>
    </x:row>
    <x:row r="52" ht="25" customHeight="1">
      <x:c r="B52" s="2" t="str">
        <x:v>Contingency covers uncertainty within the stated scope; it does not include excluded work. Sell target is an internal review figure, not a client proposal.</x:v>
      </x:c>
      <x:c r="C52" s="2"/>
      <x:c r="D52" s="2"/>
      <x:c r="E52" s="2"/>
    </x:row>
    <x:row r="53" ht="25" customHeight="1">
      <x:c r="B53" s="2" t="str">
        <x:v>Workbook recalculated and checked with the authoring engine; native Microsoft Excel recalculation was not tested.</x:v>
      </x:c>
      <x:c r="C53" s="2"/>
      <x:c r="D53" s="2"/>
      <x:c r="E53" s="2"/>
    </x:row>
  </x:sheetData>
  <x:mergeCells>
    <x:mergeCell ref="D1:E1"/>
  </x:mergeCells>
  <x:pageMargins left="0.7" right="0.7" top="0.75" bottom="0.75" header="0.3" footer="0.3"/>
  <x:drawing xmlns:r="http://schemas.openxmlformats.org/officeDocument/2006/relationships" r:id="R772e68c77c5c4cd5"/>
</x:worksheet>
</file>

<file path=xl/worksheets/sheet3.xml><?xml version="1.0" encoding="utf-8"?>
<x:worksheet xmlns:x="http://schemas.openxmlformats.org/spreadsheetml/2006/main">
  <x:sheetPr>
    <x:tabColor rgb="FF7893A4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3" hidden="0" customWidth="1"/>
    <x:col min="2" max="2" width="7.5" hidden="0" customWidth="1"/>
    <x:col min="3" max="3" width="40" hidden="0" customWidth="1"/>
    <x:col min="4" max="4" width="11.880000114440918" hidden="0" customWidth="1"/>
    <x:col min="5" max="5" width="16.25" hidden="0" customWidth="1"/>
    <x:col min="6" max="6" width="13.75" hidden="0" customWidth="1"/>
    <x:col min="7" max="7" width="15" hidden="0" customWidth="1"/>
    <x:col min="8" max="8" width="8.130000114440918" hidden="0" customWidth="1"/>
    <x:col min="9" max="9" width="10.630000114440918" hidden="0" customWidth="1"/>
    <x:col min="10" max="10" width="13.75" hidden="0" customWidth="1"/>
    <x:col min="11" max="11" width="12.5" hidden="0" customWidth="1"/>
    <x:col min="12" max="12" width="60" hidden="0" customWidth="1"/>
  </x:cols>
  <x:sheetData>
    <x:row r="1" ht="64" customHeight="1">
      <x:c r="D1" s="44" t="str">
        <x:v>PLAN TO PRICE ESTIMATING | 908-946-2811
hello@plantopriceestimating.com | plantopriceestimating.com
Bennett Residence Addition | RA-01
Prepared for Cedar &amp; Cove Builders LLC (fictional)</x:v>
      </x:c>
      <x:c r="E1" s="44"/>
      <x:c r="F1" s="44"/>
      <x:c r="G1" s="44"/>
      <x:c r="H1" s="44"/>
      <x:c r="I1" s="44"/>
      <x:c r="J1" s="44"/>
      <x:c r="K1" s="44"/>
      <x:c r="L1" s="44"/>
    </x:row>
    <x:row r="2" ht="25" customHeight="1">
      <x:c r="B2" s="3" t="str">
        <x:v>Material purchases and job resources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B3" s="2" t="str">
        <x:v>Order quantities include Q01 waste. Rates are budget inputs, before tax except all-in subcontract allowances.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36" customHeight="1">
      <x:c r="B5" s="6" t="str">
        <x:v>ID</x:v>
      </x:c>
      <x:c r="C5" s="6" t="str">
        <x:v>Description</x:v>
      </x:c>
      <x:c r="D5" s="6" t="str">
        <x:v>Order qty</x:v>
      </x:c>
      <x:c r="E5" s="6" t="str">
        <x:v>Purchase unit</x:v>
      </x:c>
      <x:c r="F5" s="6" t="str">
        <x:v>Unit cost $</x:v>
      </x:c>
      <x:c r="G5" s="6" t="str">
        <x:v>Extension $</x:v>
      </x:c>
      <x:c r="H5" s="6" t="str">
        <x:v>Type</x:v>
      </x:c>
      <x:c r="I5" s="6" t="str">
        <x:v>Tax factor</x:v>
      </x:c>
      <x:c r="J5" s="6" t="str">
        <x:v>Purchase tax $</x:v>
      </x:c>
      <x:c r="K5" s="6" t="str">
        <x:v>Labor task</x:v>
      </x:c>
      <x:c r="L5" s="6" t="str">
        <x:v>Rate basis / scope</x:v>
      </x:c>
    </x:row>
    <x:row r="6" ht="40" customHeight="1">
      <x:c r="B6" s="2" t="str">
        <x:v>F01</x:v>
      </x:c>
      <x:c r="C6" s="2" t="str">
        <x:v>2x6 PT sill plates, two layers</x:v>
      </x:c>
      <x:c r="D6" s="28" t="n">
        <x:f>'Q01 source'!H6</x:f>
        <x:v>15</x:v>
      </x:c>
      <x:c r="E6" s="2" t="str">
        <x:v>EA x 16 FT</x:v>
      </x:c>
      <x:c r="F6" s="20" t="n">
        <x:v>29</x:v>
      </x:c>
      <x:c r="G6" s="10" t="n">
        <x:f>D6*F6</x:f>
        <x:v>435</x:v>
      </x:c>
      <x:c r="H6" s="2" t="str">
        <x:v>M</x:v>
      </x:c>
      <x:c r="I6" s="19" t="n">
        <x:v>1</x:v>
      </x:c>
      <x:c r="J6" s="32" t="n">
        <x:f>G6*I6*'Controls'!$C$16</x:f>
        <x:v>27.6225</x:v>
      </x:c>
      <x:c r="K6" s="2" t="str">
        <x:v>L01</x:v>
      </x:c>
      <x:c r="L6" s="25" t="str">
        <x:v>S6; PT stock allowance</x:v>
      </x:c>
    </x:row>
    <x:row r="7" ht="40" customHeight="1">
      <x:c r="B7" s="2" t="str">
        <x:v>F02</x:v>
      </x:c>
      <x:c r="C7" s="2" t="str">
        <x:v>Sill gasket, 5-1/2 in.</x:v>
      </x:c>
      <x:c r="D7" s="28" t="n">
        <x:f>'Q01 source'!H7</x:f>
        <x:v>3</x:v>
      </x:c>
      <x:c r="E7" s="2" t="str">
        <x:v>ROLL x 50 FT</x:v>
      </x:c>
      <x:c r="F7" s="20" t="n">
        <x:v>12</x:v>
      </x:c>
      <x:c r="G7" s="10" t="n">
        <x:f>D7*F7</x:f>
        <x:v>36</x:v>
      </x:c>
      <x:c r="H7" s="2" t="str">
        <x:v>M</x:v>
      </x:c>
      <x:c r="I7" s="19" t="n">
        <x:v>1</x:v>
      </x:c>
      <x:c r="J7" s="32" t="n">
        <x:f>G7*I7*'Controls'!$C$16</x:f>
        <x:v>2.286</x:v>
      </x:c>
      <x:c r="K7" s="2" t="str">
        <x:v>L01</x:v>
      </x:c>
      <x:c r="L7" s="25" t="str">
        <x:v>S6; gasket roll</x:v>
      </x:c>
    </x:row>
    <x:row r="8" ht="40" customHeight="1">
      <x:c r="B8" s="2" t="str">
        <x:v>F03</x:v>
      </x:c>
      <x:c r="C8" s="2" t="str">
        <x:v>14 in. TJI 560, 24 ft stock</x:v>
      </x:c>
      <x:c r="D8" s="28" t="n">
        <x:f>'Q01 source'!H8</x:f>
        <x:v>24</x:v>
      </x:c>
      <x:c r="E8" s="2" t="str">
        <x:v>EA x 24 FT</x:v>
      </x:c>
      <x:c r="F8" s="20" t="n">
        <x:v>273.36</x:v>
      </x:c>
      <x:c r="G8" s="10" t="n">
        <x:f>D8*F8</x:f>
        <x:v>6560.64</x:v>
      </x:c>
      <x:c r="H8" s="2" t="str">
        <x:v>M</x:v>
      </x:c>
      <x:c r="I8" s="19" t="n">
        <x:v>1</x:v>
      </x:c>
      <x:c r="J8" s="32" t="n">
        <x:f>G8*I8*'Controls'!$C$16</x:f>
        <x:v>416.60064</x:v>
      </x:c>
      <x:c r="K8" s="2" t="str">
        <x:v>L02</x:v>
      </x:c>
      <x:c r="L8" s="25" t="str">
        <x:v>S1; $11.39/LF x 24 FT</x:v>
      </x:c>
    </x:row>
    <x:row r="9" ht="40" customHeight="1">
      <x:c r="B9" s="2" t="str">
        <x:v>F04</x:v>
      </x:c>
      <x:c r="C9" s="2" t="str">
        <x:v>14 in. rim board, 1-1/8 in. thick</x:v>
      </x:c>
      <x:c r="D9" s="28" t="n">
        <x:f>'Q01 source'!H9</x:f>
        <x:v>6</x:v>
      </x:c>
      <x:c r="E9" s="2" t="str">
        <x:v>EA x 12 FT</x:v>
      </x:c>
      <x:c r="F9" s="20" t="n">
        <x:v>66</x:v>
      </x:c>
      <x:c r="G9" s="10" t="n">
        <x:f>D9*F9</x:f>
        <x:v>396</x:v>
      </x:c>
      <x:c r="H9" s="2" t="str">
        <x:v>M</x:v>
      </x:c>
      <x:c r="I9" s="19" t="n">
        <x:v>1</x:v>
      </x:c>
      <x:c r="J9" s="32" t="n">
        <x:f>G9*I9*'Controls'!$C$16</x:f>
        <x:v>25.146</x:v>
      </x:c>
      <x:c r="K9" s="2" t="str">
        <x:v>L03</x:v>
      </x:c>
      <x:c r="L9" s="25" t="str">
        <x:v>S6; rim stock</x:v>
      </x:c>
    </x:row>
    <x:row r="10" ht="40" customHeight="1">
      <x:c r="B10" s="2" t="str">
        <x:v>F05</x:v>
      </x:c>
      <x:c r="C10" s="2" t="str">
        <x:v>14 in. floor blocking stock</x:v>
      </x:c>
      <x:c r="D10" s="28" t="n">
        <x:f>'Q01 source'!H10</x:f>
        <x:v>3</x:v>
      </x:c>
      <x:c r="E10" s="2" t="str">
        <x:v>EA x 12 FT</x:v>
      </x:c>
      <x:c r="F10" s="20" t="n">
        <x:v>136.68</x:v>
      </x:c>
      <x:c r="G10" s="10" t="n">
        <x:f>D10*F10</x:f>
        <x:v>410.04</x:v>
      </x:c>
      <x:c r="H10" s="2" t="str">
        <x:v>M</x:v>
      </x:c>
      <x:c r="I10" s="19" t="n">
        <x:v>1</x:v>
      </x:c>
      <x:c r="J10" s="32" t="n">
        <x:f>G10*I10*'Controls'!$C$16</x:f>
        <x:v>26.03754</x:v>
      </x:c>
      <x:c r="K10" s="2" t="str">
        <x:v>L03</x:v>
      </x:c>
      <x:c r="L10" s="25" t="str">
        <x:v>S1; 12 FT joist-stock allowance</x:v>
      </x:c>
    </x:row>
    <x:row r="11" ht="40" customHeight="1">
      <x:c r="B11" s="2" t="str">
        <x:v>F06</x:v>
      </x:c>
      <x:c r="C11" s="2" t="str">
        <x:v>3/4 in. nominal T&amp;G subfloor</x:v>
      </x:c>
      <x:c r="D11" s="28" t="n">
        <x:f>'Q01 source'!H11</x:f>
        <x:v>23</x:v>
      </x:c>
      <x:c r="E11" s="2" t="str">
        <x:v>4x8 SHEET</x:v>
      </x:c>
      <x:c r="F11" s="20" t="n">
        <x:v>62</x:v>
      </x:c>
      <x:c r="G11" s="10" t="n">
        <x:f>D11*F11</x:f>
        <x:v>1426</x:v>
      </x:c>
      <x:c r="H11" s="2" t="str">
        <x:v>M</x:v>
      </x:c>
      <x:c r="I11" s="19" t="n">
        <x:v>1</x:v>
      </x:c>
      <x:c r="J11" s="32" t="n">
        <x:f>G11*I11*'Controls'!$C$16</x:f>
        <x:v>90.551</x:v>
      </x:c>
      <x:c r="K11" s="2" t="str">
        <x:v>L04</x:v>
      </x:c>
      <x:c r="L11" s="25" t="str">
        <x:v>S3; premium T&amp;G budget</x:v>
      </x:c>
    </x:row>
    <x:row r="12" ht="40" customHeight="1">
      <x:c r="B12" s="2" t="str">
        <x:v>F07</x:v>
      </x:c>
      <x:c r="C12" s="2" t="str">
        <x:v>Subfloor adhesive, large tube</x:v>
      </x:c>
      <x:c r="D12" s="28" t="n">
        <x:f>'Q01 source'!H12</x:f>
        <x:v>16</x:v>
      </x:c>
      <x:c r="E12" s="2" t="str">
        <x:v>TUBE</x:v>
      </x:c>
      <x:c r="F12" s="20" t="n">
        <x:v>10</x:v>
      </x:c>
      <x:c r="G12" s="10" t="n">
        <x:f>D12*F12</x:f>
        <x:v>160</x:v>
      </x:c>
      <x:c r="H12" s="2" t="str">
        <x:v>M</x:v>
      </x:c>
      <x:c r="I12" s="19" t="n">
        <x:v>1</x:v>
      </x:c>
      <x:c r="J12" s="32" t="n">
        <x:f>G12*I12*'Controls'!$C$16</x:f>
        <x:v>10.16</x:v>
      </x:c>
      <x:c r="K12" s="2" t="str">
        <x:v>L04</x:v>
      </x:c>
      <x:c r="L12" s="25" t="str">
        <x:v>S6; large tube</x:v>
      </x:c>
    </x:row>
    <x:row r="13" ht="40" customHeight="1">
      <x:c r="B13" s="2" t="str">
        <x:v>F08</x:v>
      </x:c>
      <x:c r="C13" s="2" t="str">
        <x:v>I-joist end hanger kit</x:v>
      </x:c>
      <x:c r="D13" s="28" t="n">
        <x:f>'Q01 source'!H13</x:f>
        <x:v>24</x:v>
      </x:c>
      <x:c r="E13" s="2" t="str">
        <x:v>KIT</x:v>
      </x:c>
      <x:c r="F13" s="20" t="n">
        <x:v>45</x:v>
      </x:c>
      <x:c r="G13" s="10" t="n">
        <x:f>D13*F13</x:f>
        <x:v>1080</x:v>
      </x:c>
      <x:c r="H13" s="2" t="str">
        <x:v>M</x:v>
      </x:c>
      <x:c r="I13" s="19" t="n">
        <x:v>1</x:v>
      </x:c>
      <x:c r="J13" s="32" t="n">
        <x:f>G13*I13*'Controls'!$C$16</x:f>
        <x:v>68.58</x:v>
      </x:c>
      <x:c r="K13" s="2" t="str">
        <x:v>L05</x:v>
      </x:c>
      <x:c r="L13" s="25" t="str">
        <x:v>S6; matched fasteners included</x:v>
      </x:c>
    </x:row>
    <x:row r="14" ht="40" customHeight="1">
      <x:c r="B14" s="2" t="str">
        <x:v>F09</x:v>
      </x:c>
      <x:c r="C14" s="2" t="str">
        <x:v>I-joist web-stiffener pair kit</x:v>
      </x:c>
      <x:c r="D14" s="28" t="n">
        <x:f>'Q01 source'!H14</x:f>
        <x:v>46</x:v>
      </x:c>
      <x:c r="E14" s="2" t="str">
        <x:v>PAIR KIT</x:v>
      </x:c>
      <x:c r="F14" s="20" t="n">
        <x:v>8</x:v>
      </x:c>
      <x:c r="G14" s="10" t="n">
        <x:f>D14*F14</x:f>
        <x:v>368</x:v>
      </x:c>
      <x:c r="H14" s="2" t="str">
        <x:v>M</x:v>
      </x:c>
      <x:c r="I14" s="19" t="n">
        <x:v>1</x:v>
      </x:c>
      <x:c r="J14" s="32" t="n">
        <x:f>G14*I14*'Controls'!$C$16</x:f>
        <x:v>23.368000000000002</x:v>
      </x:c>
      <x:c r="K14" s="2" t="str">
        <x:v>L06</x:v>
      </x:c>
      <x:c r="L14" s="25" t="str">
        <x:v>S6; pair and fasteners</x:v>
      </x:c>
    </x:row>
    <x:row r="15" ht="40" customHeight="1">
      <x:c r="B15" s="2" t="str">
        <x:v>W01</x:v>
      </x:c>
      <x:c r="C15" s="2" t="str">
        <x:v>2x6 full-height studs, No.2 SPF</x:v>
      </x:c>
      <x:c r="D15" s="28" t="n">
        <x:f>'Q01 source'!H15</x:f>
        <x:v>72</x:v>
      </x:c>
      <x:c r="E15" s="2" t="str">
        <x:v>EA x 9 FT</x:v>
      </x:c>
      <x:c r="F15" s="20" t="n">
        <x:v>11</x:v>
      </x:c>
      <x:c r="G15" s="10" t="n">
        <x:f>D15*F15</x:f>
        <x:v>792</x:v>
      </x:c>
      <x:c r="H15" s="2" t="str">
        <x:v>M</x:v>
      </x:c>
      <x:c r="I15" s="19" t="n">
        <x:v>1</x:v>
      </x:c>
      <x:c r="J15" s="32" t="n">
        <x:f>G15*I15*'Controls'!$C$16</x:f>
        <x:v>50.292</x:v>
      </x:c>
      <x:c r="K15" s="2" t="str">
        <x:v>L07</x:v>
      </x:c>
      <x:c r="L15" s="25" t="str">
        <x:v>S6; full 9 FT stock, not shorter precut</x:v>
      </x:c>
    </x:row>
    <x:row r="16" ht="40" customHeight="1">
      <x:c r="B16" s="2" t="str">
        <x:v>W02</x:v>
      </x:c>
      <x:c r="C16" s="2" t="str">
        <x:v>2x6 jack studs, No.2 SPF</x:v>
      </x:c>
      <x:c r="D16" s="28" t="n">
        <x:f>'Q01 source'!H16</x:f>
        <x:v>40</x:v>
      </x:c>
      <x:c r="E16" s="2" t="str">
        <x:v>EA x 8 FT</x:v>
      </x:c>
      <x:c r="F16" s="20" t="n">
        <x:v>9</x:v>
      </x:c>
      <x:c r="G16" s="10" t="n">
        <x:f>D16*F16</x:f>
        <x:v>360</x:v>
      </x:c>
      <x:c r="H16" s="2" t="str">
        <x:v>M</x:v>
      </x:c>
      <x:c r="I16" s="19" t="n">
        <x:v>1</x:v>
      </x:c>
      <x:c r="J16" s="32" t="n">
        <x:f>G16*I16*'Controls'!$C$16</x:f>
        <x:v>22.86</x:v>
      </x:c>
      <x:c r="K16" s="2" t="str">
        <x:v>L07</x:v>
      </x:c>
      <x:c r="L16" s="25" t="str">
        <x:v>S2; rounded budget</x:v>
      </x:c>
    </x:row>
    <x:row r="17" ht="40" customHeight="1">
      <x:c r="B17" s="2" t="str">
        <x:v>W03</x:v>
      </x:c>
      <x:c r="C17" s="2" t="str">
        <x:v>2x6 lower window cripple stock</x:v>
      </x:c>
      <x:c r="D17" s="28" t="n">
        <x:f>'Q01 source'!H17</x:f>
        <x:v>4</x:v>
      </x:c>
      <x:c r="E17" s="2" t="str">
        <x:v>EA x 8 FT</x:v>
      </x:c>
      <x:c r="F17" s="20" t="n">
        <x:v>9</x:v>
      </x:c>
      <x:c r="G17" s="10" t="n">
        <x:f>D17*F17</x:f>
        <x:v>36</x:v>
      </x:c>
      <x:c r="H17" s="2" t="str">
        <x:v>M</x:v>
      </x:c>
      <x:c r="I17" s="19" t="n">
        <x:v>1</x:v>
      </x:c>
      <x:c r="J17" s="32" t="n">
        <x:f>G17*I17*'Controls'!$C$16</x:f>
        <x:v>2.286</x:v>
      </x:c>
      <x:c r="K17" s="2" t="str">
        <x:v>L07</x:v>
      </x:c>
      <x:c r="L17" s="25" t="str">
        <x:v>S2; rounded budget</x:v>
      </x:c>
    </x:row>
    <x:row r="18" ht="40" customHeight="1">
      <x:c r="B18" s="2" t="str">
        <x:v>W04</x:v>
      </x:c>
      <x:c r="C18" s="2" t="str">
        <x:v>2x6 wall plates, 1 bottom + 2 top</x:v>
      </x:c>
      <x:c r="D18" s="28" t="n">
        <x:f>'Q01 source'!H18</x:f>
        <x:v>16</x:v>
      </x:c>
      <x:c r="E18" s="2" t="str">
        <x:v>EA x 16 FT</x:v>
      </x:c>
      <x:c r="F18" s="20" t="n">
        <x:v>19</x:v>
      </x:c>
      <x:c r="G18" s="10" t="n">
        <x:f>D18*F18</x:f>
        <x:v>304</x:v>
      </x:c>
      <x:c r="H18" s="2" t="str">
        <x:v>M</x:v>
      </x:c>
      <x:c r="I18" s="19" t="n">
        <x:v>1</x:v>
      </x:c>
      <x:c r="J18" s="32" t="n">
        <x:f>G18*I18*'Controls'!$C$16</x:f>
        <x:v>19.304000000000002</x:v>
      </x:c>
      <x:c r="K18" s="2" t="str">
        <x:v>L07</x:v>
      </x:c>
      <x:c r="L18" s="25" t="str">
        <x:v>S2; rounded budget</x:v>
      </x:c>
    </x:row>
    <x:row r="19" ht="40" customHeight="1">
      <x:c r="B19" s="2" t="str">
        <x:v>W05</x:v>
      </x:c>
      <x:c r="C19" s="2" t="str">
        <x:v>2x6 window sills, doubled</x:v>
      </x:c>
      <x:c r="D19" s="28" t="n">
        <x:f>'Q01 source'!H19</x:f>
        <x:v>4</x:v>
      </x:c>
      <x:c r="E19" s="2" t="str">
        <x:v>EA x 16 FT</x:v>
      </x:c>
      <x:c r="F19" s="20" t="n">
        <x:v>19</x:v>
      </x:c>
      <x:c r="G19" s="10" t="n">
        <x:f>D19*F19</x:f>
        <x:v>76</x:v>
      </x:c>
      <x:c r="H19" s="2" t="str">
        <x:v>M</x:v>
      </x:c>
      <x:c r="I19" s="19" t="n">
        <x:v>1</x:v>
      </x:c>
      <x:c r="J19" s="32" t="n">
        <x:f>G19*I19*'Controls'!$C$16</x:f>
        <x:v>4.8260000000000005</x:v>
      </x:c>
      <x:c r="K19" s="2" t="str">
        <x:v>L07</x:v>
      </x:c>
      <x:c r="L19" s="25" t="str">
        <x:v>S2; rounded budget</x:v>
      </x:c>
    </x:row>
    <x:row r="20" ht="40" customHeight="1">
      <x:c r="B20" s="2" t="str">
        <x:v>W06</x:v>
      </x:c>
      <x:c r="C20" s="2" t="str">
        <x:v>2x6 wall blocking / backing stock</x:v>
      </x:c>
      <x:c r="D20" s="28" t="n">
        <x:f>'Q01 source'!H20</x:f>
        <x:v>6</x:v>
      </x:c>
      <x:c r="E20" s="2" t="str">
        <x:v>EA x 16 FT</x:v>
      </x:c>
      <x:c r="F20" s="20" t="n">
        <x:v>19</x:v>
      </x:c>
      <x:c r="G20" s="10" t="n">
        <x:f>D20*F20</x:f>
        <x:v>114</x:v>
      </x:c>
      <x:c r="H20" s="2" t="str">
        <x:v>M</x:v>
      </x:c>
      <x:c r="I20" s="19" t="n">
        <x:v>1</x:v>
      </x:c>
      <x:c r="J20" s="32" t="n">
        <x:f>G20*I20*'Controls'!$C$16</x:f>
        <x:v>7.239</x:v>
      </x:c>
      <x:c r="K20" s="2" t="str">
        <x:v>L07</x:v>
      </x:c>
      <x:c r="L20" s="25" t="str">
        <x:v>S2; rounded budget</x:v>
      </x:c>
    </x:row>
    <x:row r="21" ht="40" customHeight="1">
      <x:c r="B21" s="2" t="str">
        <x:v>W07</x:v>
      </x:c>
      <x:c r="C21" s="2" t="str">
        <x:v>1/2 in. CDX wall sheathing</x:v>
      </x:c>
      <x:c r="D21" s="28" t="n">
        <x:f>'Q01 source'!H21</x:f>
        <x:v>25</x:v>
      </x:c>
      <x:c r="E21" s="2" t="str">
        <x:v>4x8 SHEET</x:v>
      </x:c>
      <x:c r="F21" s="20" t="n">
        <x:v>35</x:v>
      </x:c>
      <x:c r="G21" s="10" t="n">
        <x:f>D21*F21</x:f>
        <x:v>875</x:v>
      </x:c>
      <x:c r="H21" s="2" t="str">
        <x:v>M</x:v>
      </x:c>
      <x:c r="I21" s="19" t="n">
        <x:v>1</x:v>
      </x:c>
      <x:c r="J21" s="32" t="n">
        <x:f>G21*I21*'Controls'!$C$16</x:f>
        <x:v>55.5625</x:v>
      </x:c>
      <x:c r="K21" s="2" t="str">
        <x:v>L08</x:v>
      </x:c>
      <x:c r="L21" s="25" t="str">
        <x:v>S6; 15/32 CDX allowance</x:v>
      </x:c>
    </x:row>
    <x:row r="22" ht="40" customHeight="1">
      <x:c r="B22" s="2" t="str">
        <x:v>H01</x:v>
      </x:c>
      <x:c r="C22" s="2" t="str">
        <x:v>1.75 x 11.875 LVL, short headers</x:v>
      </x:c>
      <x:c r="D22" s="28" t="n">
        <x:f>'Q01 source'!H22</x:f>
        <x:v>18</x:v>
      </x:c>
      <x:c r="E22" s="2" t="str">
        <x:v>EA x 6 FT</x:v>
      </x:c>
      <x:c r="F22" s="20" t="n">
        <x:v>57</x:v>
      </x:c>
      <x:c r="G22" s="10" t="n">
        <x:f>D22*F22</x:f>
        <x:v>1026</x:v>
      </x:c>
      <x:c r="H22" s="2" t="str">
        <x:v>M</x:v>
      </x:c>
      <x:c r="I22" s="19" t="n">
        <x:v>1</x:v>
      </x:c>
      <x:c r="J22" s="32" t="n">
        <x:f>G22*I22*'Controls'!$C$16</x:f>
        <x:v>65.151</x:v>
      </x:c>
      <x:c r="K22" s="2" t="str">
        <x:v>L09</x:v>
      </x:c>
      <x:c r="L22" s="25" t="str">
        <x:v>S6; $9.50/LF x 6 FT</x:v>
      </x:c>
    </x:row>
    <x:row r="23" ht="40" customHeight="1">
      <x:c r="B23" s="2" t="str">
        <x:v>H02</x:v>
      </x:c>
      <x:c r="C23" s="2" t="str">
        <x:v>1.75 x 11.875 LVL, medium headers</x:v>
      </x:c>
      <x:c r="D23" s="28" t="n">
        <x:f>'Q01 source'!H23</x:f>
        <x:v>6</x:v>
      </x:c>
      <x:c r="E23" s="2" t="str">
        <x:v>EA x 8 FT</x:v>
      </x:c>
      <x:c r="F23" s="20" t="n">
        <x:v>76</x:v>
      </x:c>
      <x:c r="G23" s="10" t="n">
        <x:f>D23*F23</x:f>
        <x:v>456</x:v>
      </x:c>
      <x:c r="H23" s="2" t="str">
        <x:v>M</x:v>
      </x:c>
      <x:c r="I23" s="19" t="n">
        <x:v>1</x:v>
      </x:c>
      <x:c r="J23" s="32" t="n">
        <x:f>G23*I23*'Controls'!$C$16</x:f>
        <x:v>28.956</x:v>
      </x:c>
      <x:c r="K23" s="2" t="str">
        <x:v>L09</x:v>
      </x:c>
      <x:c r="L23" s="25" t="str">
        <x:v>S6; $9.50/LF x 8 FT</x:v>
      </x:c>
    </x:row>
    <x:row r="24" ht="40" customHeight="1">
      <x:c r="B24" s="2" t="str">
        <x:v>H03</x:v>
      </x:c>
      <x:c r="C24" s="2" t="str">
        <x:v>1.75 x 11.875 LVL, wide header</x:v>
      </x:c>
      <x:c r="D24" s="28" t="n">
        <x:f>'Q01 source'!H24</x:f>
        <x:v>3</x:v>
      </x:c>
      <x:c r="E24" s="2" t="str">
        <x:v>EA x 12 FT</x:v>
      </x:c>
      <x:c r="F24" s="20" t="n">
        <x:v>114</x:v>
      </x:c>
      <x:c r="G24" s="10" t="n">
        <x:f>D24*F24</x:f>
        <x:v>342</x:v>
      </x:c>
      <x:c r="H24" s="2" t="str">
        <x:v>M</x:v>
      </x:c>
      <x:c r="I24" s="19" t="n">
        <x:v>1</x:v>
      </x:c>
      <x:c r="J24" s="32" t="n">
        <x:f>G24*I24*'Controls'!$C$16</x:f>
        <x:v>21.717</x:v>
      </x:c>
      <x:c r="K24" s="2" t="str">
        <x:v>L09</x:v>
      </x:c>
      <x:c r="L24" s="25" t="str">
        <x:v>S6; $9.50/LF x 12 FT</x:v>
      </x:c>
    </x:row>
    <x:row r="25" ht="40" customHeight="1">
      <x:c r="B25" s="2" t="str">
        <x:v>H04</x:v>
      </x:c>
      <x:c r="C25" s="2" t="str">
        <x:v>1/4 in. header packing plywood</x:v>
      </x:c>
      <x:c r="D25" s="28" t="n">
        <x:f>'Q01 source'!H25</x:f>
        <x:v>2</x:v>
      </x:c>
      <x:c r="E25" s="2" t="str">
        <x:v>4x8 SHEET</x:v>
      </x:c>
      <x:c r="F25" s="20" t="n">
        <x:v>28</x:v>
      </x:c>
      <x:c r="G25" s="10" t="n">
        <x:f>D25*F25</x:f>
        <x:v>56</x:v>
      </x:c>
      <x:c r="H25" s="2" t="str">
        <x:v>M</x:v>
      </x:c>
      <x:c r="I25" s="19" t="n">
        <x:v>1</x:v>
      </x:c>
      <x:c r="J25" s="32" t="n">
        <x:f>G25*I25*'Controls'!$C$16</x:f>
        <x:v>3.556</x:v>
      </x:c>
      <x:c r="K25" s="2" t="str">
        <x:v>L09</x:v>
      </x:c>
      <x:c r="L25" s="25" t="str">
        <x:v>S6; packing panel</x:v>
      </x:c>
    </x:row>
    <x:row r="26" ht="40" customHeight="1">
      <x:c r="B26" s="2" t="str">
        <x:v>R01</x:v>
      </x:c>
      <x:c r="C26" s="2" t="str">
        <x:v>Engineered hip trusses - regular</x:v>
      </x:c>
      <x:c r="D26" s="28" t="n">
        <x:f>'Q01 source'!H26</x:f>
        <x:v>7</x:v>
      </x:c>
      <x:c r="E26" s="2" t="str">
        <x:v>ASSEMBLY</x:v>
      </x:c>
      <x:c r="F26" s="20" t="n">
        <x:v>650</x:v>
      </x:c>
      <x:c r="G26" s="10" t="n">
        <x:f>D26*F26</x:f>
        <x:v>4550</x:v>
      </x:c>
      <x:c r="H26" s="2" t="str">
        <x:v>M</x:v>
      </x:c>
      <x:c r="I26" s="19" t="n">
        <x:v>1</x:v>
      </x:c>
      <x:c r="J26" s="32" t="n">
        <x:f>G26*I26*'Controls'!$C$16</x:f>
        <x:v>288.925</x:v>
      </x:c>
      <x:c r="K26" s="2" t="str">
        <x:v>L10</x:v>
      </x:c>
      <x:c r="L26" s="25" t="str">
        <x:v>S6; truss supply including delegated design</x:v>
      </x:c>
    </x:row>
    <x:row r="27" ht="40" customHeight="1">
      <x:c r="B27" s="2" t="str">
        <x:v>R02</x:v>
      </x:c>
      <x:c r="C27" s="2" t="str">
        <x:v>Engineered hip girder truss</x:v>
      </x:c>
      <x:c r="D27" s="28" t="n">
        <x:f>'Q01 source'!H27</x:f>
        <x:v>1</x:v>
      </x:c>
      <x:c r="E27" s="2" t="str">
        <x:v>ASSEMBLY</x:v>
      </x:c>
      <x:c r="F27" s="20" t="n">
        <x:v>1600</x:v>
      </x:c>
      <x:c r="G27" s="10" t="n">
        <x:f>D27*F27</x:f>
        <x:v>1600</x:v>
      </x:c>
      <x:c r="H27" s="2" t="str">
        <x:v>M</x:v>
      </x:c>
      <x:c r="I27" s="19" t="n">
        <x:v>1</x:v>
      </x:c>
      <x:c r="J27" s="32" t="n">
        <x:f>G27*I27*'Controls'!$C$16</x:f>
        <x:v>101.6</x:v>
      </x:c>
      <x:c r="K27" s="2" t="str">
        <x:v>L10</x:v>
      </x:c>
      <x:c r="L27" s="25" t="str">
        <x:v>S6; girder complete, all plies</x:v>
      </x:c>
    </x:row>
    <x:row r="28" ht="40" customHeight="1">
      <x:c r="B28" s="2" t="str">
        <x:v>R03</x:v>
      </x:c>
      <x:c r="C28" s="2" t="str">
        <x:v>Engineered hip/end/bay trusses</x:v>
      </x:c>
      <x:c r="D28" s="28" t="n">
        <x:f>'Q01 source'!H28</x:f>
        <x:v>5</x:v>
      </x:c>
      <x:c r="E28" s="2" t="str">
        <x:v>ASSEMBLY</x:v>
      </x:c>
      <x:c r="F28" s="20" t="n">
        <x:v>550</x:v>
      </x:c>
      <x:c r="G28" s="10" t="n">
        <x:f>D28*F28</x:f>
        <x:v>2750</x:v>
      </x:c>
      <x:c r="H28" s="2" t="str">
        <x:v>M</x:v>
      </x:c>
      <x:c r="I28" s="19" t="n">
        <x:v>1</x:v>
      </x:c>
      <x:c r="J28" s="32" t="n">
        <x:f>G28*I28*'Controls'!$C$16</x:f>
        <x:v>174.625</x:v>
      </x:c>
      <x:c r="K28" s="2" t="str">
        <x:v>L10</x:v>
      </x:c>
      <x:c r="L28" s="25" t="str">
        <x:v>S6; end/bay truss supply</x:v>
      </x:c>
    </x:row>
    <x:row r="29" ht="40" customHeight="1">
      <x:c r="B29" s="2" t="str">
        <x:v>R04</x:v>
      </x:c>
      <x:c r="C29" s="2" t="str">
        <x:v>Supplier roof jack/filler members</x:v>
      </x:c>
      <x:c r="D29" s="28" t="n">
        <x:f>'Q01 source'!H29</x:f>
        <x:v>16</x:v>
      </x:c>
      <x:c r="E29" s="2" t="str">
        <x:v>MEMBER</x:v>
      </x:c>
      <x:c r="F29" s="20" t="n">
        <x:v>150</x:v>
      </x:c>
      <x:c r="G29" s="10" t="n">
        <x:f>D29*F29</x:f>
        <x:v>2400</x:v>
      </x:c>
      <x:c r="H29" s="2" t="str">
        <x:v>M</x:v>
      </x:c>
      <x:c r="I29" s="19" t="n">
        <x:v>1</x:v>
      </x:c>
      <x:c r="J29" s="32" t="n">
        <x:f>G29*I29*'Controls'!$C$16</x:f>
        <x:v>152.4</x:v>
      </x:c>
      <x:c r="K29" s="2" t="str">
        <x:v>L10</x:v>
      </x:c>
      <x:c r="L29" s="25" t="str">
        <x:v>S6; jack/filler supply; internal connectors included</x:v>
      </x:c>
    </x:row>
    <x:row r="30" ht="40" customHeight="1">
      <x:c r="B30" s="2" t="str">
        <x:v>R05</x:v>
      </x:c>
      <x:c r="C30" s="2" t="str">
        <x:v>5/8 in. nominal plywood roof deck</x:v>
      </x:c>
      <x:c r="D30" s="28" t="n">
        <x:f>'Q01 source'!H30</x:f>
        <x:v>32</x:v>
      </x:c>
      <x:c r="E30" s="2" t="str">
        <x:v>4x8 SHEET</x:v>
      </x:c>
      <x:c r="F30" s="20" t="n">
        <x:v>43</x:v>
      </x:c>
      <x:c r="G30" s="10" t="n">
        <x:f>D30*F30</x:f>
        <x:v>1376</x:v>
      </x:c>
      <x:c r="H30" s="2" t="str">
        <x:v>M</x:v>
      </x:c>
      <x:c r="I30" s="19" t="n">
        <x:v>1</x:v>
      </x:c>
      <x:c r="J30" s="32" t="n">
        <x:f>G30*I30*'Controls'!$C$16</x:f>
        <x:v>87.376</x:v>
      </x:c>
      <x:c r="K30" s="2" t="str">
        <x:v>L11</x:v>
      </x:c>
      <x:c r="L30" s="25" t="str">
        <x:v>S6; 19/32 plywood allowance</x:v>
      </x:c>
    </x:row>
    <x:row r="31" ht="40" customHeight="1">
      <x:c r="B31" s="2" t="str">
        <x:v>R06</x:v>
      </x:c>
      <x:c r="C31" s="2" t="str">
        <x:v>2x6 roof blocking / subfascia</x:v>
      </x:c>
      <x:c r="D31" s="28" t="n">
        <x:f>'Q01 source'!H31</x:f>
        <x:v>12</x:v>
      </x:c>
      <x:c r="E31" s="2" t="str">
        <x:v>EA x 16 FT</x:v>
      </x:c>
      <x:c r="F31" s="20" t="n">
        <x:v>19</x:v>
      </x:c>
      <x:c r="G31" s="10" t="n">
        <x:f>D31*F31</x:f>
        <x:v>228</x:v>
      </x:c>
      <x:c r="H31" s="2" t="str">
        <x:v>M</x:v>
      </x:c>
      <x:c r="I31" s="19" t="n">
        <x:v>1</x:v>
      </x:c>
      <x:c r="J31" s="32" t="n">
        <x:f>G31*I31*'Controls'!$C$16</x:f>
        <x:v>14.478</x:v>
      </x:c>
      <x:c r="K31" s="2" t="str">
        <x:v>L12</x:v>
      </x:c>
      <x:c r="L31" s="25" t="str">
        <x:v>S2; rounded budget</x:v>
      </x:c>
    </x:row>
    <x:row r="32" ht="40" customHeight="1">
      <x:c r="B32" s="2" t="str">
        <x:v>R07</x:v>
      </x:c>
      <x:c r="C32" s="2" t="str">
        <x:v>2x4 permanent truss bracing stock</x:v>
      </x:c>
      <x:c r="D32" s="28" t="n">
        <x:f>'Q01 source'!H32</x:f>
        <x:v>6</x:v>
      </x:c>
      <x:c r="E32" s="2" t="str">
        <x:v>EA x 16 FT</x:v>
      </x:c>
      <x:c r="F32" s="20" t="n">
        <x:v>11</x:v>
      </x:c>
      <x:c r="G32" s="10" t="n">
        <x:f>D32*F32</x:f>
        <x:v>66</x:v>
      </x:c>
      <x:c r="H32" s="2" t="str">
        <x:v>M</x:v>
      </x:c>
      <x:c r="I32" s="19" t="n">
        <x:v>1</x:v>
      </x:c>
      <x:c r="J32" s="32" t="n">
        <x:f>G32*I32*'Controls'!$C$16</x:f>
        <x:v>4.191</x:v>
      </x:c>
      <x:c r="K32" s="2" t="str">
        <x:v>L12</x:v>
      </x:c>
      <x:c r="L32" s="25" t="str">
        <x:v>S6; 2x4x16 allowance</x:v>
      </x:c>
    </x:row>
    <x:row r="33" ht="40" customHeight="1">
      <x:c r="B33" s="2" t="str">
        <x:v>R08</x:v>
      </x:c>
      <x:c r="C33" s="2" t="str">
        <x:v>2x10x12 existing-roof tie-in stock</x:v>
      </x:c>
      <x:c r="D33" s="28" t="n">
        <x:f>'Q01 source'!H33</x:f>
        <x:v>4</x:v>
      </x:c>
      <x:c r="E33" s="2" t="str">
        <x:v>EA x 12 FT</x:v>
      </x:c>
      <x:c r="F33" s="20" t="n">
        <x:v>28</x:v>
      </x:c>
      <x:c r="G33" s="10" t="n">
        <x:f>D33*F33</x:f>
        <x:v>112</x:v>
      </x:c>
      <x:c r="H33" s="2" t="str">
        <x:v>M</x:v>
      </x:c>
      <x:c r="I33" s="19" t="n">
        <x:v>1</x:v>
      </x:c>
      <x:c r="J33" s="32" t="n">
        <x:f>G33*I33*'Controls'!$C$16</x:f>
        <x:v>7.112</x:v>
      </x:c>
      <x:c r="K33" s="2" t="str">
        <x:v>L13</x:v>
      </x:c>
      <x:c r="L33" s="25" t="str">
        <x:v>S6; 2x10x12 allowance</x:v>
      </x:c>
    </x:row>
    <x:row r="34" ht="40" customHeight="1">
      <x:c r="B34" s="2" t="str">
        <x:v>R09</x:v>
      </x:c>
      <x:c r="C34" s="2" t="str">
        <x:v>2x6x10 existing-roof tie-in stock</x:v>
      </x:c>
      <x:c r="D34" s="28" t="n">
        <x:f>'Q01 source'!H34</x:f>
        <x:v>8</x:v>
      </x:c>
      <x:c r="E34" s="2" t="str">
        <x:v>EA x 10 FT</x:v>
      </x:c>
      <x:c r="F34" s="20" t="n">
        <x:v>12</x:v>
      </x:c>
      <x:c r="G34" s="10" t="n">
        <x:f>D34*F34</x:f>
        <x:v>96</x:v>
      </x:c>
      <x:c r="H34" s="2" t="str">
        <x:v>M</x:v>
      </x:c>
      <x:c r="I34" s="19" t="n">
        <x:v>1</x:v>
      </x:c>
      <x:c r="J34" s="32" t="n">
        <x:f>G34*I34*'Controls'!$C$16</x:f>
        <x:v>6.096</x:v>
      </x:c>
      <x:c r="K34" s="2" t="str">
        <x:v>L13</x:v>
      </x:c>
      <x:c r="L34" s="25" t="str">
        <x:v>S6; 2x6x10 allowance</x:v>
      </x:c>
    </x:row>
    <x:row r="35" ht="40" customHeight="1">
      <x:c r="B35" s="2" t="str">
        <x:v>C01</x:v>
      </x:c>
      <x:c r="C35" s="2" t="str">
        <x:v>Roof uplift tie + fastener kit</x:v>
      </x:c>
      <x:c r="D35" s="28" t="n">
        <x:f>'Q01 source'!H35</x:f>
        <x:v>47</x:v>
      </x:c>
      <x:c r="E35" s="2" t="str">
        <x:v>KIT</x:v>
      </x:c>
      <x:c r="F35" s="20" t="n">
        <x:v>5.5</x:v>
      </x:c>
      <x:c r="G35" s="10" t="n">
        <x:f>D35*F35</x:f>
        <x:v>258.5</x:v>
      </x:c>
      <x:c r="H35" s="2" t="str">
        <x:v>M</x:v>
      </x:c>
      <x:c r="I35" s="19" t="n">
        <x:v>1</x:v>
      </x:c>
      <x:c r="J35" s="32" t="n">
        <x:f>G35*I35*'Controls'!$C$16</x:f>
        <x:v>16.41475</x:v>
      </x:c>
      <x:c r="K35" s="2" t="str">
        <x:v>L10</x:v>
      </x:c>
      <x:c r="L35" s="25" t="str">
        <x:v>S6; tie with fasteners; model pending</x:v>
      </x:c>
    </x:row>
    <x:row r="36" ht="40" customHeight="1">
      <x:c r="B36" s="2" t="str">
        <x:v>C02</x:v>
      </x:c>
      <x:c r="C36" s="2" t="str">
        <x:v>Hold-down assembly + fastener kit</x:v>
      </x:c>
      <x:c r="D36" s="28" t="n">
        <x:f>'Q01 source'!H36</x:f>
        <x:v>8</x:v>
      </x:c>
      <x:c r="E36" s="2" t="str">
        <x:v>KIT</x:v>
      </x:c>
      <x:c r="F36" s="20" t="n">
        <x:v>110</x:v>
      </x:c>
      <x:c r="G36" s="10" t="n">
        <x:f>D36*F36</x:f>
        <x:v>880</x:v>
      </x:c>
      <x:c r="H36" s="2" t="str">
        <x:v>M</x:v>
      </x:c>
      <x:c r="I36" s="19" t="n">
        <x:v>1</x:v>
      </x:c>
      <x:c r="J36" s="32" t="n">
        <x:f>G36*I36*'Controls'!$C$16</x:f>
        <x:v>55.88</x:v>
      </x:c>
      <x:c r="K36" s="2" t="str">
        <x:v>L14</x:v>
      </x:c>
      <x:c r="L36" s="25" t="str">
        <x:v>S6; hold-down kit; design pending</x:v>
      </x:c>
    </x:row>
    <x:row r="37" ht="40" customHeight="1">
      <x:c r="B37" s="2" t="str">
        <x:v>C03</x:v>
      </x:c>
      <x:c r="C37" s="2" t="str">
        <x:v>Sill washer/nut hardware sets</x:v>
      </x:c>
      <x:c r="D37" s="28" t="n">
        <x:f>'Q01 source'!H37</x:f>
        <x:v>33</x:v>
      </x:c>
      <x:c r="E37" s="2" t="str">
        <x:v>SET</x:v>
      </x:c>
      <x:c r="F37" s="20" t="n">
        <x:v>3.5</x:v>
      </x:c>
      <x:c r="G37" s="10" t="n">
        <x:f>D37*F37</x:f>
        <x:v>115.5</x:v>
      </x:c>
      <x:c r="H37" s="2" t="str">
        <x:v>M</x:v>
      </x:c>
      <x:c r="I37" s="19" t="n">
        <x:v>1</x:v>
      </x:c>
      <x:c r="J37" s="32" t="n">
        <x:f>G37*I37*'Controls'!$C$16</x:f>
        <x:v>7.33425</x:v>
      </x:c>
      <x:c r="K37" s="2" t="str">
        <x:v>L01</x:v>
      </x:c>
      <x:c r="L37" s="25" t="str">
        <x:v>S6; washer/nut only</x:v>
      </x:c>
    </x:row>
    <x:row r="38" ht="40" customHeight="1">
      <x:c r="B38" s="2" t="str">
        <x:v>C04</x:v>
      </x:c>
      <x:c r="C38" s="2" t="str">
        <x:v>LVL header ply-fastener kit</x:v>
      </x:c>
      <x:c r="D38" s="28" t="n">
        <x:f>'Q01 source'!H38</x:f>
        <x:v>9</x:v>
      </x:c>
      <x:c r="E38" s="2" t="str">
        <x:v>KIT</x:v>
      </x:c>
      <x:c r="F38" s="20" t="n">
        <x:v>25</x:v>
      </x:c>
      <x:c r="G38" s="10" t="n">
        <x:f>D38*F38</x:f>
        <x:v>225</x:v>
      </x:c>
      <x:c r="H38" s="2" t="str">
        <x:v>M</x:v>
      </x:c>
      <x:c r="I38" s="19" t="n">
        <x:v>1</x:v>
      </x:c>
      <x:c r="J38" s="32" t="n">
        <x:f>G38*I38*'Controls'!$C$16</x:f>
        <x:v>14.2875</x:v>
      </x:c>
      <x:c r="K38" s="2" t="str">
        <x:v>L09</x:v>
      </x:c>
      <x:c r="L38" s="25" t="str">
        <x:v>S6; per-opening ply fasteners</x:v>
      </x:c>
    </x:row>
    <x:row r="39" ht="40" customHeight="1">
      <x:c r="B39" s="2" t="str">
        <x:v>C05</x:v>
      </x:c>
      <x:c r="C39" s="2" t="str">
        <x:v>Floor panel fastening kit</x:v>
      </x:c>
      <x:c r="D39" s="28" t="n">
        <x:f>'Q01 source'!H39</x:f>
        <x:v>23</x:v>
      </x:c>
      <x:c r="E39" s="2" t="str">
        <x:v>PANEL KIT</x:v>
      </x:c>
      <x:c r="F39" s="20" t="n">
        <x:v>6</x:v>
      </x:c>
      <x:c r="G39" s="10" t="n">
        <x:f>D39*F39</x:f>
        <x:v>138</x:v>
      </x:c>
      <x:c r="H39" s="2" t="str">
        <x:v>M</x:v>
      </x:c>
      <x:c r="I39" s="19" t="n">
        <x:v>1</x:v>
      </x:c>
      <x:c r="J39" s="32" t="n">
        <x:f>G39*I39*'Controls'!$C$16</x:f>
        <x:v>8.763</x:v>
      </x:c>
      <x:c r="K39" s="2" t="str">
        <x:v>L04</x:v>
      </x:c>
      <x:c r="L39" s="25" t="str">
        <x:v>S6; per ordered floor panel</x:v>
      </x:c>
    </x:row>
    <x:row r="40" ht="40" customHeight="1">
      <x:c r="B40" s="2" t="str">
        <x:v>C06</x:v>
      </x:c>
      <x:c r="C40" s="2" t="str">
        <x:v>Wall panel fastening kit</x:v>
      </x:c>
      <x:c r="D40" s="28" t="n">
        <x:f>'Q01 source'!H40</x:f>
        <x:v>25</x:v>
      </x:c>
      <x:c r="E40" s="2" t="str">
        <x:v>PANEL KIT</x:v>
      </x:c>
      <x:c r="F40" s="20" t="n">
        <x:v>4</x:v>
      </x:c>
      <x:c r="G40" s="10" t="n">
        <x:f>D40*F40</x:f>
        <x:v>100</x:v>
      </x:c>
      <x:c r="H40" s="2" t="str">
        <x:v>M</x:v>
      </x:c>
      <x:c r="I40" s="19" t="n">
        <x:v>1</x:v>
      </x:c>
      <x:c r="J40" s="32" t="n">
        <x:f>G40*I40*'Controls'!$C$16</x:f>
        <x:v>6.35</x:v>
      </x:c>
      <x:c r="K40" s="2" t="str">
        <x:v>L08</x:v>
      </x:c>
      <x:c r="L40" s="25" t="str">
        <x:v>S6; per ordered wall panel</x:v>
      </x:c>
    </x:row>
    <x:row r="41" ht="40" customHeight="1">
      <x:c r="B41" s="2" t="str">
        <x:v>C07</x:v>
      </x:c>
      <x:c r="C41" s="2" t="str">
        <x:v>Roof panel fastening / clip kit</x:v>
      </x:c>
      <x:c r="D41" s="28" t="n">
        <x:f>'Q01 source'!H41</x:f>
        <x:v>32</x:v>
      </x:c>
      <x:c r="E41" s="2" t="str">
        <x:v>PANEL KIT</x:v>
      </x:c>
      <x:c r="F41" s="20" t="n">
        <x:v>5</x:v>
      </x:c>
      <x:c r="G41" s="10" t="n">
        <x:f>D41*F41</x:f>
        <x:v>160</x:v>
      </x:c>
      <x:c r="H41" s="2" t="str">
        <x:v>M</x:v>
      </x:c>
      <x:c r="I41" s="19" t="n">
        <x:v>1</x:v>
      </x:c>
      <x:c r="J41" s="32" t="n">
        <x:f>G41*I41*'Controls'!$C$16</x:f>
        <x:v>10.16</x:v>
      </x:c>
      <x:c r="K41" s="2" t="str">
        <x:v>L11</x:v>
      </x:c>
      <x:c r="L41" s="25" t="str">
        <x:v>S6; per ordered roof panel</x:v>
      </x:c>
    </x:row>
    <x:row r="42" ht="40" customHeight="1">
      <x:c r="B42" s="2" t="str">
        <x:v>C08</x:v>
      </x:c>
      <x:c r="C42" s="2" t="str">
        <x:v>General framing fastener allowance</x:v>
      </x:c>
      <x:c r="D42" s="28" t="n">
        <x:f>'Q01 source'!H42</x:f>
        <x:v>1</x:v>
      </x:c>
      <x:c r="E42" s="2" t="str">
        <x:v>LOT</x:v>
      </x:c>
      <x:c r="F42" s="20" t="n">
        <x:v>350</x:v>
      </x:c>
      <x:c r="G42" s="10" t="n">
        <x:f>D42*F42</x:f>
        <x:v>350</x:v>
      </x:c>
      <x:c r="H42" s="2" t="str">
        <x:v>M</x:v>
      </x:c>
      <x:c r="I42" s="19" t="n">
        <x:v>1</x:v>
      </x:c>
      <x:c r="J42" s="32" t="n">
        <x:f>G42*I42*'Controls'!$C$16</x:f>
        <x:v>22.225</x:v>
      </x:c>
      <x:c r="K42" s="2" t="str">
        <x:v>L07</x:v>
      </x:c>
      <x:c r="L42" s="25" t="str">
        <x:v>S6; excludes separately priced kits</x:v>
      </x:c>
    </x:row>
    <x:row r="43" ht="40" customHeight="1">
      <x:c r="B43" s="2" t="str">
        <x:v>T01</x:v>
      </x:c>
      <x:c r="C43" s="2" t="str">
        <x:v>1x4x12 temporary safety bracing</x:v>
      </x:c>
      <x:c r="D43" s="28" t="n">
        <x:f>'Q01 source'!H43</x:f>
        <x:v>20</x:v>
      </x:c>
      <x:c r="E43" s="2" t="str">
        <x:v>EA x 12 FT</x:v>
      </x:c>
      <x:c r="F43" s="20" t="n">
        <x:v>8</x:v>
      </x:c>
      <x:c r="G43" s="10" t="n">
        <x:f>D43*F43</x:f>
        <x:v>160</x:v>
      </x:c>
      <x:c r="H43" s="2" t="str">
        <x:v>M</x:v>
      </x:c>
      <x:c r="I43" s="19" t="n">
        <x:v>1</x:v>
      </x:c>
      <x:c r="J43" s="32" t="n">
        <x:f>G43*I43*'Controls'!$C$16</x:f>
        <x:v>10.16</x:v>
      </x:c>
      <x:c r="K43" s="2" t="str">
        <x:v>L15</x:v>
      </x:c>
      <x:c r="L43" s="25" t="str">
        <x:v>S6; temporary bracing stock</x:v>
      </x:c>
    </x:row>
    <x:row r="44" ht="40" customHeight="1">
      <x:c r="B44" s="2" t="str">
        <x:v>T02</x:v>
      </x:c>
      <x:c r="C44" s="2" t="str">
        <x:v>Temporary shoring / support</x:v>
      </x:c>
      <x:c r="D44" s="28" t="n">
        <x:f>'Q01 source'!H44</x:f>
        <x:v>1</x:v>
      </x:c>
      <x:c r="E44" s="2" t="str">
        <x:v>LOT</x:v>
      </x:c>
      <x:c r="F44" s="20" t="n">
        <x:v>2500</x:v>
      </x:c>
      <x:c r="G44" s="10" t="n">
        <x:f>D44*F44</x:f>
        <x:v>2500</x:v>
      </x:c>
      <x:c r="H44" s="2" t="str">
        <x:v>S</x:v>
      </x:c>
      <x:c r="I44" s="19" t="n">
        <x:v>0</x:v>
      </x:c>
      <x:c r="J44" s="32" t="n">
        <x:f>G44*I44*'Controls'!$C$16</x:f>
        <x:v>0</x:v>
      </x:c>
      <x:c r="K44" s="2" t="str">
        <x:v>L17</x:v>
      </x:c>
      <x:c r="L44" s="25" t="str">
        <x:v>S6; all-in shoring design/rental/install/removal/tax</x:v>
      </x:c>
    </x:row>
    <x:row r="45" ht="40" customHeight="1">
      <x:c r="B45" s="2" t="str">
        <x:v>T03</x:v>
      </x:c>
      <x:c r="C45" s="2" t="str">
        <x:v>Material handling / crane mobilization</x:v>
      </x:c>
      <x:c r="D45" s="28" t="n">
        <x:f>'Q01 source'!H45</x:f>
        <x:v>1</x:v>
      </x:c>
      <x:c r="E45" s="2" t="str">
        <x:v>LOT</x:v>
      </x:c>
      <x:c r="F45" s="20" t="n">
        <x:v>2800</x:v>
      </x:c>
      <x:c r="G45" s="10" t="n">
        <x:f>D45*F45</x:f>
        <x:v>2800</x:v>
      </x:c>
      <x:c r="H45" s="2" t="str">
        <x:v>S</x:v>
      </x:c>
      <x:c r="I45" s="19" t="n">
        <x:v>0</x:v>
      </x:c>
      <x:c r="J45" s="32" t="n">
        <x:f>G45*I45*'Controls'!$C$16</x:f>
        <x:v>0</x:v>
      </x:c>
      <x:c r="K45" s="2" t="str">
        <x:v>L10</x:v>
      </x:c>
      <x:c r="L45" s="25" t="str">
        <x:v>S6; all-in one crane day/operator/mobilization/tax; erection crew separate</x:v>
      </x:c>
    </x:row>
    <x:row r="46" ht="40" customHeight="1">
      <x:c r="B46" s="2" t="str">
        <x:v>T04</x:v>
      </x:c>
      <x:c r="C46" s="2" t="str">
        <x:v>Framing layout / cleanup</x:v>
      </x:c>
      <x:c r="D46" s="28" t="n">
        <x:f>'Q01 source'!H46</x:f>
        <x:v>1</x:v>
      </x:c>
      <x:c r="E46" s="2" t="str">
        <x:v>LOT</x:v>
      </x:c>
      <x:c r="F46" s="20" t="n">
        <x:v>0</x:v>
      </x:c>
      <x:c r="G46" s="10" t="n">
        <x:f>D46*F46</x:f>
        <x:v>0</x:v>
      </x:c>
      <x:c r="H46" s="2" t="str">
        <x:v>J</x:v>
      </x:c>
      <x:c r="I46" s="19" t="n">
        <x:v>0</x:v>
      </x:c>
      <x:c r="J46" s="32" t="n">
        <x:f>G46*I46*'Controls'!$C$16</x:f>
        <x:v>0</x:v>
      </x:c>
      <x:c r="K46" s="2" t="str">
        <x:v>L16</x:v>
      </x:c>
      <x:c r="L46" s="25" t="str">
        <x:v>Labor-only; no material cost</x:v>
      </x:c>
    </x:row>
    <x:row r="47" ht="40" customHeight="1">
      <x:c r="B47" s="2" t="str">
        <x:v>E01</x:v>
      </x:c>
      <x:c r="C47" s="2" t="str">
        <x:v>Lumber and panel delivery</x:v>
      </x:c>
      <x:c r="D47" s="30" t="n">
        <x:v>1</x:v>
      </x:c>
      <x:c r="E47" s="2" t="str">
        <x:v>LOT</x:v>
      </x:c>
      <x:c r="F47" s="20" t="n">
        <x:v>650</x:v>
      </x:c>
      <x:c r="G47" s="10" t="n">
        <x:f>D47*F47</x:f>
        <x:v>650</x:v>
      </x:c>
      <x:c r="H47" s="2" t="str">
        <x:v>M</x:v>
      </x:c>
      <x:c r="I47" s="19" t="n">
        <x:v>1</x:v>
      </x:c>
      <x:c r="J47" s="32" t="n">
        <x:f>G47*I47*'Controls'!$C$16</x:f>
        <x:v>41.275</x:v>
      </x:c>
      <x:c r="K47" s="2" t="str">
        <x:v>L16</x:v>
      </x:c>
      <x:c r="L47" s="25" t="str">
        <x:v>Allowance; excludes truss delivery carried in T03</x:v>
      </x:c>
    </x:row>
    <x:row r="48" ht="40" customHeight="1">
      <x:c r="B48" s="2" t="str">
        <x:v>E02</x:v>
      </x:c>
      <x:c r="C48" s="2" t="str">
        <x:v>Telehandler rental</x:v>
      </x:c>
      <x:c r="D48" s="40" t="n">
        <x:f>MAX('Controls'!C25,ROUNDUP('Labor'!D29/'Controls'!C24,0))</x:f>
        <x:v>3</x:v>
      </x:c>
      <x:c r="E48" s="2" t="str">
        <x:v>WEEK</x:v>
      </x:c>
      <x:c r="F48" s="20" t="n">
        <x:v>650</x:v>
      </x:c>
      <x:c r="G48" s="10" t="n">
        <x:f>D48*F48</x:f>
        <x:v>1950</x:v>
      </x:c>
      <x:c r="H48" s="2" t="str">
        <x:v>E</x:v>
      </x:c>
      <x:c r="I48" s="19" t="n">
        <x:v>1</x:v>
      </x:c>
      <x:c r="J48" s="32" t="n">
        <x:f>G48*I48*'Controls'!$C$16</x:f>
        <x:v>123.825</x:v>
      </x:c>
      <x:c r="K48" s="2" t="str">
        <x:v>L02/L10</x:v>
      </x:c>
      <x:c r="L48" s="25" t="str">
        <x:v>Duration-linked allowance; two-week minimum; no separate operator</x:v>
      </x:c>
    </x:row>
    <x:row r="49" ht="40" customHeight="1">
      <x:c r="B49" s="2" t="str">
        <x:v>E03</x:v>
      </x:c>
      <x:c r="C49" s="2" t="str">
        <x:v>Access scaffold / fall-protection rental</x:v>
      </x:c>
      <x:c r="D49" s="40" t="n">
        <x:f>MAX('Controls'!C25,ROUNDUP('Labor'!D29/'Controls'!C24,0))</x:f>
        <x:v>3</x:v>
      </x:c>
      <x:c r="E49" s="2" t="str">
        <x:v>WEEK</x:v>
      </x:c>
      <x:c r="F49" s="20" t="n">
        <x:v>350</x:v>
      </x:c>
      <x:c r="G49" s="10" t="n">
        <x:f>D49*F49</x:f>
        <x:v>1050</x:v>
      </x:c>
      <x:c r="H49" s="2" t="str">
        <x:v>E</x:v>
      </x:c>
      <x:c r="I49" s="19" t="n">
        <x:v>1</x:v>
      </x:c>
      <x:c r="J49" s="32" t="n">
        <x:f>G49*I49*'Controls'!$C$16</x:f>
        <x:v>66.675</x:v>
      </x:c>
      <x:c r="K49" s="2" t="str">
        <x:v>L15</x:v>
      </x:c>
      <x:c r="L49" s="25" t="str">
        <x:v>Duration-linked allowance; setup effort in temporary-work labor</x:v>
      </x:c>
    </x:row>
    <x:row r="50" ht="40" customHeight="1">
      <x:c r="B50" s="2" t="str">
        <x:v>E04</x:v>
      </x:c>
      <x:c r="C50" s="2" t="str">
        <x:v>Tool wear, fuel and consumables</x:v>
      </x:c>
      <x:c r="D50" s="30" t="n">
        <x:v>1</x:v>
      </x:c>
      <x:c r="E50" s="2" t="str">
        <x:v>LOT</x:v>
      </x:c>
      <x:c r="F50" s="20" t="n">
        <x:v>300</x:v>
      </x:c>
      <x:c r="G50" s="10" t="n">
        <x:f>D50*F50</x:f>
        <x:v>300</x:v>
      </x:c>
      <x:c r="H50" s="2" t="str">
        <x:v>M</x:v>
      </x:c>
      <x:c r="I50" s="19" t="n">
        <x:v>1</x:v>
      </x:c>
      <x:c r="J50" s="32" t="n">
        <x:f>G50*I50*'Controls'!$C$16</x:f>
        <x:v>19.05</x:v>
      </x:c>
      <x:c r="K50" s="2" t="str">
        <x:v>Various</x:v>
      </x:c>
      <x:c r="L50" s="25" t="str">
        <x:v>Allowance; excludes separately priced framing fasteners</x:v>
      </x:c>
    </x:row>
    <x:row r="51" ht="40" customHeight="1">
      <x:c r="B51" s="2" t="str">
        <x:v>E05</x:v>
      </x:c>
      <x:c r="C51" s="2" t="str">
        <x:v>Framing debris container / haul</x:v>
      </x:c>
      <x:c r="D51" s="30" t="n">
        <x:v>1</x:v>
      </x:c>
      <x:c r="E51" s="2" t="str">
        <x:v>LOT</x:v>
      </x:c>
      <x:c r="F51" s="20" t="n">
        <x:v>650</x:v>
      </x:c>
      <x:c r="G51" s="10" t="n">
        <x:f>D51*F51</x:f>
        <x:v>650</x:v>
      </x:c>
      <x:c r="H51" s="2" t="str">
        <x:v>S</x:v>
      </x:c>
      <x:c r="I51" s="19" t="n">
        <x:v>0</x:v>
      </x:c>
      <x:c r="J51" s="32" t="n">
        <x:f>G51*I51*'Controls'!$C$16</x:f>
        <x:v>0</x:v>
      </x:c>
      <x:c r="K51" s="2" t="str">
        <x:v>L16</x:v>
      </x:c>
      <x:c r="L51" s="25" t="str">
        <x:v>All-in disposal allowance including applicable tax</x:v>
      </x:c>
    </x:row>
    <x:row r="52" ht="40" customHeight="1">
      <x:c r="B52" s="2" t="str">
        <x:v>E06</x:v>
      </x:c>
      <x:c r="C52" s="2" t="str">
        <x:v>Structural detail review / supplier coordination</x:v>
      </x:c>
      <x:c r="D52" s="30" t="n">
        <x:v>1</x:v>
      </x:c>
      <x:c r="E52" s="2" t="str">
        <x:v>LOT</x:v>
      </x:c>
      <x:c r="F52" s="20" t="n">
        <x:v>1800</x:v>
      </x:c>
      <x:c r="G52" s="10" t="n">
        <x:f>D52*F52</x:f>
        <x:v>1800</x:v>
      </x:c>
      <x:c r="H52" s="2" t="str">
        <x:v>S</x:v>
      </x:c>
      <x:c r="I52" s="19" t="n">
        <x:v>0</x:v>
      </x:c>
      <x:c r="J52" s="32" t="n">
        <x:f>G52*I52*'Controls'!$C$16</x:f>
        <x:v>0</x:v>
      </x:c>
      <x:c r="K52" s="2" t="str">
        <x:v>n.a.</x:v>
      </x:c>
      <x:c r="L52" s="25" t="str">
        <x:v>Allowance; limited review, not full building structural design</x:v>
      </x:c>
    </x:row>
    <x:row r="53" ht="40" customHeight="1">
      <x:c r="B53" s="2" t="str">
        <x:v>E07</x:v>
      </x:c>
      <x:c r="C53" s="2" t="str">
        <x:v>Project management / procurement</x:v>
      </x:c>
      <x:c r="D53" s="30" t="n">
        <x:v>16</x:v>
      </x:c>
      <x:c r="E53" s="2" t="str">
        <x:v>HOUR</x:v>
      </x:c>
      <x:c r="F53" s="31" t="n">
        <x:f>'Controls'!C22</x:f>
        <x:v>75</x:v>
      </x:c>
      <x:c r="G53" s="10" t="n">
        <x:f>D53*F53</x:f>
        <x:v>1200</x:v>
      </x:c>
      <x:c r="H53" s="2" t="str">
        <x:v>J</x:v>
      </x:c>
      <x:c r="I53" s="19" t="n">
        <x:v>0</x:v>
      </x:c>
      <x:c r="J53" s="32" t="n">
        <x:f>G53*I53*'Controls'!$C$16</x:f>
        <x:v>0</x:v>
      </x:c>
      <x:c r="K53" s="2" t="str">
        <x:v>n.a.</x:v>
      </x:c>
      <x:c r="L53" s="25" t="str">
        <x:v>Office coordination; burdened rate, excludes working lead</x:v>
      </x:c>
    </x:row>
    <x:row r="54" ht="40" customHeight="1">
      <x:c r="B54" s="2" t="str">
        <x:v>E08</x:v>
      </x:c>
      <x:c r="C54" s="2" t="str">
        <x:v>Temporary covers and protection materials</x:v>
      </x:c>
      <x:c r="D54" s="30" t="n">
        <x:v>1</x:v>
      </x:c>
      <x:c r="E54" s="2" t="str">
        <x:v>LOT</x:v>
      </x:c>
      <x:c r="F54" s="20" t="n">
        <x:v>250</x:v>
      </x:c>
      <x:c r="G54" s="10" t="n">
        <x:f>D54*F54</x:f>
        <x:v>250</x:v>
      </x:c>
      <x:c r="H54" s="2" t="str">
        <x:v>M</x:v>
      </x:c>
      <x:c r="I54" s="19" t="n">
        <x:v>1</x:v>
      </x:c>
      <x:c r="J54" s="32" t="n">
        <x:f>G54*I54*'Controls'!$C$16</x:f>
        <x:v>15.875</x:v>
      </x:c>
      <x:c r="K54" s="2" t="str">
        <x:v>L18</x:v>
      </x:c>
      <x:c r="L54" s="25" t="str">
        <x:v>Allowance; permanent weatherproofing excluded</x:v>
      </x:c>
    </x:row>
    <x:row r="55" ht="25" customHeight="1">
      <x:c r="B55" s="2"/>
      <x:c r="C55" s="2"/>
      <x:c r="D55" s="2"/>
      <x:c r="E55" s="2"/>
      <x:c r="F55" s="10"/>
      <x:c r="G55" s="10"/>
      <x:c r="H55" s="2"/>
      <x:c r="I55" s="2"/>
      <x:c r="J55" s="10"/>
      <x:c r="K55" s="2"/>
      <x:c r="L55" s="2"/>
    </x:row>
    <x:row r="56" ht="25" customHeight="1">
      <x:c r="B56" s="14"/>
      <x:c r="C56" s="14" t="str">
        <x:v>Total resource cost</x:v>
      </x:c>
      <x:c r="D56" s="14"/>
      <x:c r="E56" s="14"/>
      <x:c r="F56" s="37"/>
      <x:c r="G56" s="37" t="n">
        <x:f>SUM(G6:G54)</x:f>
        <x:v>44023.68</x:v>
      </x:c>
      <x:c r="H56" s="14"/>
      <x:c r="I56" s="14"/>
      <x:c r="J56" s="37" t="n">
        <x:f>SUM(J6:J54)</x:f>
        <x:v>2227.1786800000004</x:v>
      </x:c>
      <x:c r="K56" s="14"/>
      <x:c r="L56" s="14"/>
    </x:row>
    <x:row r="57" ht="25" customHeight="1"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25" customHeight="1"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25" customHeight="1">
      <x:c r="B59" s="2" t="str">
        <x:v>M = material/delivery/consumables; E = rental equipment; S = all-in subcontract/service; J = job management or labor-only placeholder.</x:v>
      </x:c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25" customHeight="1">
      <x:c r="B60" s="2" t="str">
        <x:v>Zero at T04 means labor is carried in L16. Tax factor 0 at S items means allowance already includes applicable tax.</x:v>
      </x:c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D1:L1"/>
  </x:mergeCells>
  <x:pageMargins left="0.7" right="0.7" top="0.75" bottom="0.75" header="0.3" footer="0.3"/>
  <x:drawing xmlns:r="http://schemas.openxmlformats.org/officeDocument/2006/relationships" r:id="R57dda2cf966347ac"/>
</x:worksheet>
</file>

<file path=xl/worksheets/sheet4.xml><?xml version="1.0" encoding="utf-8"?>
<x:worksheet xmlns:x="http://schemas.openxmlformats.org/spreadsheetml/2006/main">
  <x:sheetPr>
    <x:tabColor rgb="FF7893A4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3" hidden="0" customWidth="1"/>
    <x:col min="2" max="2" width="7.5" hidden="0" customWidth="1"/>
    <x:col min="3" max="3" width="40" hidden="0" customWidth="1"/>
    <x:col min="4" max="4" width="11.880000114440918" hidden="0" customWidth="1"/>
    <x:col min="5" max="5" width="11.880000114440918" hidden="0" customWidth="1"/>
    <x:col min="6" max="6" width="13.75" hidden="0" customWidth="1"/>
    <x:col min="7" max="7" width="13.75" hidden="0" customWidth="1"/>
    <x:col min="8" max="8" width="15" hidden="0" customWidth="1"/>
    <x:col min="9" max="9" width="14.380000114440918" hidden="0" customWidth="1"/>
    <x:col min="10" max="10" width="15.630000114440918" hidden="0" customWidth="1"/>
    <x:col min="11" max="11" width="65" hidden="0" customWidth="1"/>
  </x:cols>
  <x:sheetData>
    <x:row r="1" ht="64" customHeight="1">
      <x:c r="D1" s="44" t="str">
        <x:v>PLAN TO PRICE ESTIMATING | 908-946-2811
hello@plantopriceestimating.com | plantopriceestimating.com
Bennett Residence Addition | RA-01
Prepared for Cedar &amp; Cove Builders LLC (fictional)</x:v>
      </x:c>
      <x:c r="E1" s="44"/>
      <x:c r="F1" s="44"/>
      <x:c r="G1" s="44"/>
      <x:c r="H1" s="44"/>
      <x:c r="I1" s="44"/>
      <x:c r="J1" s="44"/>
      <x:c r="K1" s="44"/>
    </x:row>
    <x:row r="2" ht="25" customHeight="1">
      <x:c r="B2" s="3" t="str">
        <x:v>Installation labor build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B3" s="2" t="str">
        <x:v>Editable productivity is person-hours per net unit. Purchased waste is not installed. All factors are estimator assumptions.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6" customHeight="1">
      <x:c r="B5" s="6" t="str">
        <x:v>Task</x:v>
      </x:c>
      <x:c r="C5" s="6" t="str">
        <x:v>Work activity</x:v>
      </x:c>
      <x:c r="D5" s="6" t="str">
        <x:v>Quantity</x:v>
      </x:c>
      <x:c r="E5" s="6" t="str">
        <x:v>Unit</x:v>
      </x:c>
      <x:c r="F5" s="6" t="str">
        <x:v>Hours / unit</x:v>
      </x:c>
      <x:c r="G5" s="6" t="str">
        <x:v>Base hours</x:v>
      </x:c>
      <x:c r="H5" s="6" t="str">
        <x:v>Adjusted hours</x:v>
      </x:c>
      <x:c r="I5" s="6" t="str">
        <x:v>Loaded $/hour</x:v>
      </x:c>
      <x:c r="J5" s="6" t="str">
        <x:v>Labor cost $</x:v>
      </x:c>
      <x:c r="K5" s="6" t="str">
        <x:v>Scope / mapped Q01 IDs</x:v>
      </x:c>
    </x:row>
    <x:row r="6" ht="42" customHeight="1">
      <x:c r="B6" s="2" t="str">
        <x:v>L01</x:v>
      </x:c>
      <x:c r="C6" s="2" t="str">
        <x:v>Sills, gasket and anchor hardware</x:v>
      </x:c>
      <x:c r="D6" s="34" t="n">
        <x:f>'Q01 source'!D6</x:f>
        <x:v>211.16666666666666</x:v>
      </x:c>
      <x:c r="E6" s="2" t="str">
        <x:v>LF</x:v>
      </x:c>
      <x:c r="F6" s="41" t="n">
        <x:v>0.055</x:v>
      </x:c>
      <x:c r="G6" s="11" t="n">
        <x:f>D6*F6</x:f>
        <x:v>11.614166666666666</x:v>
      </x:c>
      <x:c r="H6" s="34" t="n">
        <x:f>G6*'Controls'!$C$15</x:f>
        <x:v>12.775583333333334</x:v>
      </x:c>
      <x:c r="I6" s="32" t="n">
        <x:f>'Controls'!$C$29</x:f>
        <x:v>52.987500000000004</x:v>
      </x:c>
      <x:c r="J6" s="10" t="n">
        <x:f>H6*I6</x:f>
        <x:v>676.9462218750001</x:v>
      </x:c>
      <x:c r="K6" s="25" t="str">
        <x:v>F01/F02/C03; double sill LF basis; gasket and hardware included</x:v>
      </x:c>
    </x:row>
    <x:row r="7" ht="42" customHeight="1">
      <x:c r="B7" s="2" t="str">
        <x:v>L02</x:v>
      </x:c>
      <x:c r="C7" s="2" t="str">
        <x:v>Floor joist cut, handle and set</x:v>
      </x:c>
      <x:c r="D7" s="34" t="n">
        <x:f>'Q01 source'!D8</x:f>
        <x:v>23</x:v>
      </x:c>
      <x:c r="E7" s="2" t="str">
        <x:v>JOIST</x:v>
      </x:c>
      <x:c r="F7" s="41" t="n">
        <x:v>0.65</x:v>
      </x:c>
      <x:c r="G7" s="11" t="n">
        <x:f>D7*F7</x:f>
        <x:v>14.950000000000001</x:v>
      </x:c>
      <x:c r="H7" s="34" t="n">
        <x:f>G7*'Controls'!$C$15</x:f>
        <x:v>16.445000000000004</x:v>
      </x:c>
      <x:c r="I7" s="32" t="n">
        <x:f>'Controls'!$C$29</x:f>
        <x:v>52.987500000000004</x:v>
      </x:c>
      <x:c r="J7" s="10" t="n">
        <x:f>H7*I7</x:f>
        <x:v>871.3794375000002</x:v>
      </x:c>
      <x:c r="K7" s="25" t="str">
        <x:v>F03; 23 installed joists, spare excluded</x:v>
      </x:c>
    </x:row>
    <x:row r="8" ht="42" customHeight="1">
      <x:c r="B8" s="2" t="str">
        <x:v>L03</x:v>
      </x:c>
      <x:c r="C8" s="2" t="str">
        <x:v>Rim and floor blocking</x:v>
      </x:c>
      <x:c r="D8" s="34" t="n">
        <x:f>'Q01 source'!D9+'Q01 source'!D10</x:f>
        <x:v>84.33333333333333</x:v>
      </x:c>
      <x:c r="E8" s="2" t="str">
        <x:v>LF</x:v>
      </x:c>
      <x:c r="F8" s="41" t="n">
        <x:v>0.12</x:v>
      </x:c>
      <x:c r="G8" s="11" t="n">
        <x:f>D8*F8</x:f>
        <x:v>10.12</x:v>
      </x:c>
      <x:c r="H8" s="34" t="n">
        <x:f>G8*'Controls'!$C$15</x:f>
        <x:v>11.132</x:v>
      </x:c>
      <x:c r="I8" s="32" t="n">
        <x:f>'Controls'!$C$29</x:f>
        <x:v>52.987500000000004</x:v>
      </x:c>
      <x:c r="J8" s="10" t="n">
        <x:f>H8*I8</x:f>
        <x:v>589.85685</x:v>
      </x:c>
      <x:c r="K8" s="25" t="str">
        <x:v>F04/F05; cut, fit and fasten</x:v>
      </x:c>
    </x:row>
    <x:row r="9" ht="42" customHeight="1">
      <x:c r="B9" s="2" t="str">
        <x:v>L04</x:v>
      </x:c>
      <x:c r="C9" s="2" t="str">
        <x:v>Subfloor glue and fastening</x:v>
      </x:c>
      <x:c r="D9" s="34" t="n">
        <x:f>'Q01 source'!D11</x:f>
        <x:v>665.4882812499999</x:v>
      </x:c>
      <x:c r="E9" s="2" t="str">
        <x:v>SF</x:v>
      </x:c>
      <x:c r="F9" s="41" t="n">
        <x:v>0.035</x:v>
      </x:c>
      <x:c r="G9" s="11" t="n">
        <x:f>D9*F9</x:f>
        <x:v>23.29208984375</x:v>
      </x:c>
      <x:c r="H9" s="34" t="n">
        <x:f>G9*'Controls'!$C$15</x:f>
        <x:v>25.621298828125</x:v>
      </x:c>
      <x:c r="I9" s="32" t="n">
        <x:f>'Controls'!$C$29</x:f>
        <x:v>52.987500000000004</x:v>
      </x:c>
      <x:c r="J9" s="10" t="n">
        <x:f>H9*I9</x:f>
        <x:v>1357.6085716552734</x:v>
      </x:c>
      <x:c r="K9" s="25" t="str">
        <x:v>F06/F07/C05; installed gross area</x:v>
      </x:c>
    </x:row>
    <x:row r="10" ht="42" customHeight="1">
      <x:c r="B10" s="2" t="str">
        <x:v>L05</x:v>
      </x:c>
      <x:c r="C10" s="2" t="str">
        <x:v>Install floor joist hangers</x:v>
      </x:c>
      <x:c r="D10" s="34" t="n">
        <x:f>'Q01 source'!D13</x:f>
        <x:v>23</x:v>
      </x:c>
      <x:c r="E10" s="2" t="str">
        <x:v>EA</x:v>
      </x:c>
      <x:c r="F10" s="41" t="n">
        <x:v>0.45</x:v>
      </x:c>
      <x:c r="G10" s="11" t="n">
        <x:f>D10*F10</x:f>
        <x:v>10.35</x:v>
      </x:c>
      <x:c r="H10" s="34" t="n">
        <x:f>G10*'Controls'!$C$15</x:f>
        <x:v>11.385</x:v>
      </x:c>
      <x:c r="I10" s="32" t="n">
        <x:f>'Controls'!$C$29</x:f>
        <x:v>52.987500000000004</x:v>
      </x:c>
      <x:c r="J10" s="10" t="n">
        <x:f>H10*I10</x:f>
        <x:v>603.2626875000001</x:v>
      </x:c>
      <x:c r="K10" s="25" t="str">
        <x:v>F08; 23 installed kits, spare excluded</x:v>
      </x:c>
    </x:row>
    <x:row r="11" ht="42" customHeight="1">
      <x:c r="B11" s="2" t="str">
        <x:v>L06</x:v>
      </x:c>
      <x:c r="C11" s="2" t="str">
        <x:v>Install web-stiffener pairs</x:v>
      </x:c>
      <x:c r="D11" s="34" t="n">
        <x:f>'Q01 source'!D14</x:f>
        <x:v>46</x:v>
      </x:c>
      <x:c r="E11" s="2" t="str">
        <x:v>PAIR</x:v>
      </x:c>
      <x:c r="F11" s="41" t="n">
        <x:v>0.18</x:v>
      </x:c>
      <x:c r="G11" s="11" t="n">
        <x:f>D11*F11</x:f>
        <x:v>8.28</x:v>
      </x:c>
      <x:c r="H11" s="34" t="n">
        <x:f>G11*'Controls'!$C$15</x:f>
        <x:v>9.108</x:v>
      </x:c>
      <x:c r="I11" s="32" t="n">
        <x:f>'Controls'!$C$29</x:f>
        <x:v>52.987500000000004</x:v>
      </x:c>
      <x:c r="J11" s="10" t="n">
        <x:f>H11*I11</x:f>
        <x:v>482.6101500000001</x:v>
      </x:c>
      <x:c r="K11" s="25" t="str">
        <x:v>F09; 46 installed pairs</x:v>
      </x:c>
    </x:row>
    <x:row r="12" ht="42" customHeight="1">
      <x:c r="B12" s="2" t="str">
        <x:v>L07</x:v>
      </x:c>
      <x:c r="C12" s="2" t="str">
        <x:v>Exterior wall framing and erection</x:v>
      </x:c>
      <x:c r="D12" s="34" t="n">
        <x:f>'Q01 source'!D20</x:f>
        <x:v>76.64583333333333</x:v>
      </x:c>
      <x:c r="E12" s="2" t="str">
        <x:v>WALL LF</x:v>
      </x:c>
      <x:c r="F12" s="41" t="n">
        <x:v>0.9</x:v>
      </x:c>
      <x:c r="G12" s="11" t="n">
        <x:f>D12*F12</x:f>
        <x:v>68.98125</x:v>
      </x:c>
      <x:c r="H12" s="34" t="n">
        <x:f>G12*'Controls'!$C$15</x:f>
        <x:v>75.87937500000001</x:v>
      </x:c>
      <x:c r="I12" s="32" t="n">
        <x:f>'Controls'!$C$29</x:f>
        <x:v>52.987500000000004</x:v>
      </x:c>
      <x:c r="J12" s="10" t="n">
        <x:f>H12*I12</x:f>
        <x:v>4020.658382812501</x:v>
      </x:c>
      <x:c r="K12" s="25" t="str">
        <x:v>W01-W06/C08; studs, jacks, cripples, plates, sills and backing</x:v>
      </x:c>
    </x:row>
    <x:row r="13" ht="42" customHeight="1">
      <x:c r="B13" s="2" t="str">
        <x:v>L08</x:v>
      </x:c>
      <x:c r="C13" s="2" t="str">
        <x:v>Wall sheathing and cutouts</x:v>
      </x:c>
      <x:c r="D13" s="34" t="n">
        <x:f>'Q01 source'!D21</x:f>
        <x:v>712.1675347222222</x:v>
      </x:c>
      <x:c r="E13" s="2" t="str">
        <x:v>GROSS SF</x:v>
      </x:c>
      <x:c r="F13" s="41" t="n">
        <x:v>0.045</x:v>
      </x:c>
      <x:c r="G13" s="11" t="n">
        <x:f>D13*F13</x:f>
        <x:v>32.04753906249999</x:v>
      </x:c>
      <x:c r="H13" s="34" t="n">
        <x:f>G13*'Controls'!$C$15</x:f>
        <x:v>35.25229296875</x:v>
      </x:c>
      <x:c r="I13" s="32" t="n">
        <x:f>'Controls'!$C$29</x:f>
        <x:v>52.987500000000004</x:v>
      </x:c>
      <x:c r="J13" s="10" t="n">
        <x:f>H13*I13</x:f>
        <x:v>1867.9308736816406</x:v>
      </x:c>
      <x:c r="K13" s="25" t="str">
        <x:v>W07/C06; gross area covers cutting nine openings</x:v>
      </x:c>
    </x:row>
    <x:row r="14" ht="42" customHeight="1">
      <x:c r="B14" s="2" t="str">
        <x:v>L09</x:v>
      </x:c>
      <x:c r="C14" s="2" t="str">
        <x:v>Build and set LVL headers</x:v>
      </x:c>
      <x:c r="D14" s="34" t="n">
        <x:f>'Q01 source'!D38</x:f>
        <x:v>9</x:v>
      </x:c>
      <x:c r="E14" s="2" t="str">
        <x:v>OPENING</x:v>
      </x:c>
      <x:c r="F14" s="41" t="n">
        <x:v>1.75</x:v>
      </x:c>
      <x:c r="G14" s="11" t="n">
        <x:f>D14*F14</x:f>
        <x:v>15.75</x:v>
      </x:c>
      <x:c r="H14" s="34" t="n">
        <x:f>G14*'Controls'!$C$15</x:f>
        <x:v>17.325000000000003</x:v>
      </x:c>
      <x:c r="I14" s="32" t="n">
        <x:f>'Controls'!$C$29</x:f>
        <x:v>52.987500000000004</x:v>
      </x:c>
      <x:c r="J14" s="10" t="n">
        <x:f>H14*I14</x:f>
        <x:v>918.0084375000002</x:v>
      </x:c>
      <x:c r="K14" s="25" t="str">
        <x:v>H01-H04/C04; all plies, packers and fastening</x:v>
      </x:c>
    </x:row>
    <x:row r="15" ht="42" customHeight="1">
      <x:c r="B15" s="2" t="str">
        <x:v>L10</x:v>
      </x:c>
      <x:c r="C15" s="2" t="str">
        <x:v>Erect and connect roof truss package</x:v>
      </x:c>
      <x:c r="D15" s="34" t="n">
        <x:f>'Q01 source'!D26+'Q01 source'!D27+'Q01 source'!D28</x:f>
        <x:v>13</x:v>
      </x:c>
      <x:c r="E15" s="2" t="str">
        <x:v>PRIMARY</x:v>
      </x:c>
      <x:c r="F15" s="41" t="n">
        <x:v>3.5</x:v>
      </x:c>
      <x:c r="G15" s="11" t="n">
        <x:f>D15*F15</x:f>
        <x:v>45.5</x:v>
      </x:c>
      <x:c r="H15" s="34" t="n">
        <x:f>G15*'Controls'!$C$15</x:f>
        <x:v>50.050000000000004</x:v>
      </x:c>
      <x:c r="I15" s="32" t="n">
        <x:f>'Controls'!$C$29</x:f>
        <x:v>52.987500000000004</x:v>
      </x:c>
      <x:c r="J15" s="10" t="n">
        <x:f>H15*I15</x:f>
        <x:v>2652.0243750000004</x:v>
      </x:c>
      <x:c r="K15" s="25" t="str">
        <x:v>R01-R04/C01; rate includes 16 jack/fillers and ties; crane vendor in T03</x:v>
      </x:c>
    </x:row>
    <x:row r="16" ht="42" customHeight="1">
      <x:c r="B16" s="2" t="str">
        <x:v>L11</x:v>
      </x:c>
      <x:c r="C16" s="2" t="str">
        <x:v>Roof deck and clips</x:v>
      </x:c>
      <x:c r="D16" s="34" t="n">
        <x:f>'Q01 source'!D30</x:f>
        <x:v>925.9967707536674</x:v>
      </x:c>
      <x:c r="E16" s="2" t="str">
        <x:v>SF</x:v>
      </x:c>
      <x:c r="F16" s="41" t="n">
        <x:v>0.045</x:v>
      </x:c>
      <x:c r="G16" s="11" t="n">
        <x:f>D16*F16</x:f>
        <x:v>41.669854683915034</x:v>
      </x:c>
      <x:c r="H16" s="34" t="n">
        <x:f>G16*'Controls'!$C$15</x:f>
        <x:v>45.83684015230654</x:v>
      </x:c>
      <x:c r="I16" s="32" t="n">
        <x:f>'Controls'!$C$29</x:f>
        <x:v>52.987500000000004</x:v>
      </x:c>
      <x:c r="J16" s="10" t="n">
        <x:f>H16*I16</x:f>
        <x:v>2428.7795675703433</x:v>
      </x:c>
      <x:c r="K16" s="25" t="str">
        <x:v>R05/C07; includes 80 SF tie-in deck allowance</x:v>
      </x:c>
    </x:row>
    <x:row r="17" ht="42" customHeight="1">
      <x:c r="B17" s="2" t="str">
        <x:v>L12</x:v>
      </x:c>
      <x:c r="C17" s="2" t="str">
        <x:v>Roof blocking, subfascia and bracing</x:v>
      </x:c>
      <x:c r="D17" s="34" t="n">
        <x:f>'Q01 source'!D31+'Q01 source'!D32</x:f>
        <x:v>245.45833333333331</x:v>
      </x:c>
      <x:c r="E17" s="2" t="str">
        <x:v>LF</x:v>
      </x:c>
      <x:c r="F17" s="41" t="n">
        <x:v>0.1</x:v>
      </x:c>
      <x:c r="G17" s="11" t="n">
        <x:f>D17*F17</x:f>
        <x:v>24.545833333333334</x:v>
      </x:c>
      <x:c r="H17" s="34" t="n">
        <x:f>G17*'Controls'!$C$15</x:f>
        <x:v>27.00041666666667</x:v>
      </x:c>
      <x:c r="I17" s="32" t="n">
        <x:f>'Controls'!$C$29</x:f>
        <x:v>52.987500000000004</x:v>
      </x:c>
      <x:c r="J17" s="10" t="n">
        <x:f>H17*I17</x:f>
        <x:v>1430.6845781250004</x:v>
      </x:c>
      <x:c r="K17" s="25" t="str">
        <x:v>R06/R07; permanent stock only</x:v>
      </x:c>
    </x:row>
    <x:row r="18" ht="42" customHeight="1">
      <x:c r="B18" s="2" t="str">
        <x:v>L13</x:v>
      </x:c>
      <x:c r="C18" s="2" t="str">
        <x:v>Existing-roof framing tie-in</x:v>
      </x:c>
      <x:c r="D18" s="34" t="n">
        <x:v>1</x:v>
      </x:c>
      <x:c r="E18" s="2" t="str">
        <x:v>LOT</x:v>
      </x:c>
      <x:c r="F18" s="41" t="n">
        <x:v>24</x:v>
      </x:c>
      <x:c r="G18" s="11" t="n">
        <x:f>D18*F18</x:f>
        <x:v>24</x:v>
      </x:c>
      <x:c r="H18" s="34" t="n">
        <x:f>G18*'Controls'!$C$15</x:f>
        <x:v>26.400000000000002</x:v>
      </x:c>
      <x:c r="I18" s="32" t="n">
        <x:f>'Controls'!$C$29</x:f>
        <x:v>52.987500000000004</x:v>
      </x:c>
      <x:c r="J18" s="10" t="n">
        <x:f>H18*I18</x:f>
        <x:v>1398.8700000000001</x:v>
      </x:c>
      <x:c r="K18" s="25" t="str">
        <x:v>R08/R09; limited tie-in; concealed repairs and demolition excluded</x:v>
      </x:c>
    </x:row>
    <x:row r="19" ht="42" customHeight="1">
      <x:c r="B19" s="2" t="str">
        <x:v>L14</x:v>
      </x:c>
      <x:c r="C19" s="2" t="str">
        <x:v>Install hold-downs</x:v>
      </x:c>
      <x:c r="D19" s="34" t="n">
        <x:f>'Q01 source'!D36</x:f>
        <x:v>8</x:v>
      </x:c>
      <x:c r="E19" s="2" t="str">
        <x:v>EA</x:v>
      </x:c>
      <x:c r="F19" s="41" t="n">
        <x:v>0.5</x:v>
      </x:c>
      <x:c r="G19" s="11" t="n">
        <x:f>D19*F19</x:f>
        <x:v>4</x:v>
      </x:c>
      <x:c r="H19" s="34" t="n">
        <x:f>G19*'Controls'!$C$15</x:f>
        <x:v>4.4</x:v>
      </x:c>
      <x:c r="I19" s="32" t="n">
        <x:f>'Controls'!$C$29</x:f>
        <x:v>52.987500000000004</x:v>
      </x:c>
      <x:c r="J19" s="10" t="n">
        <x:f>H19*I19</x:f>
        <x:v>233.14500000000004</x:v>
      </x:c>
      <x:c r="K19" s="25" t="str">
        <x:v>C02; attachment to ready substrates</x:v>
      </x:c>
    </x:row>
    <x:row r="20" ht="42" customHeight="1">
      <x:c r="B20" s="2" t="str">
        <x:v>L15</x:v>
      </x:c>
      <x:c r="C20" s="2" t="str">
        <x:v>Temporary braces and access setup</x:v>
      </x:c>
      <x:c r="D20" s="34" t="n">
        <x:f>'Q01 source'!D43</x:f>
        <x:v>20</x:v>
      </x:c>
      <x:c r="E20" s="2" t="str">
        <x:v>BRACE</x:v>
      </x:c>
      <x:c r="F20" s="41" t="n">
        <x:v>0.5</x:v>
      </x:c>
      <x:c r="G20" s="11" t="n">
        <x:f>D20*F20</x:f>
        <x:v>10</x:v>
      </x:c>
      <x:c r="H20" s="34" t="n">
        <x:f>G20*'Controls'!$C$15</x:f>
        <x:v>11</x:v>
      </x:c>
      <x:c r="I20" s="32" t="n">
        <x:f>'Controls'!$C$29</x:f>
        <x:v>52.987500000000004</x:v>
      </x:c>
      <x:c r="J20" s="10" t="n">
        <x:f>H20*I20</x:f>
        <x:v>582.8625000000001</x:v>
      </x:c>
      <x:c r="K20" s="25" t="str">
        <x:v>T01/E03; set/remove braces and access equipment</x:v>
      </x:c>
    </x:row>
    <x:row r="21" ht="42" customHeight="1">
      <x:c r="B21" s="2" t="str">
        <x:v>L16</x:v>
      </x:c>
      <x:c r="C21" s="2" t="str">
        <x:v>Layout, receiving and cleanup</x:v>
      </x:c>
      <x:c r="D21" s="34" t="n">
        <x:v>1</x:v>
      </x:c>
      <x:c r="E21" s="2" t="str">
        <x:v>LOT</x:v>
      </x:c>
      <x:c r="F21" s="41" t="n">
        <x:v>40</x:v>
      </x:c>
      <x:c r="G21" s="11" t="n">
        <x:f>D21*F21</x:f>
        <x:v>40</x:v>
      </x:c>
      <x:c r="H21" s="34" t="n">
        <x:f>G21*'Controls'!$C$15</x:f>
        <x:v>44</x:v>
      </x:c>
      <x:c r="I21" s="32" t="n">
        <x:f>'Controls'!$C$29</x:f>
        <x:v>52.987500000000004</x:v>
      </x:c>
      <x:c r="J21" s="10" t="n">
        <x:f>H21*I21</x:f>
        <x:v>2331.4500000000003</x:v>
      </x:c>
      <x:c r="K21" s="25" t="str">
        <x:v>T04/E01/E05; excludes separately priced E07 office PM</x:v>
      </x:c>
    </x:row>
    <x:row r="22" ht="42" customHeight="1">
      <x:c r="B22" s="2" t="str">
        <x:v>L17</x:v>
      </x:c>
      <x:c r="C22" s="2" t="str">
        <x:v>Shoring subcontract coordination</x:v>
      </x:c>
      <x:c r="D22" s="34" t="n">
        <x:v>1</x:v>
      </x:c>
      <x:c r="E22" s="2" t="str">
        <x:v>LOT</x:v>
      </x:c>
      <x:c r="F22" s="41" t="n">
        <x:v>4</x:v>
      </x:c>
      <x:c r="G22" s="11" t="n">
        <x:f>D22*F22</x:f>
        <x:v>4</x:v>
      </x:c>
      <x:c r="H22" s="34" t="n">
        <x:f>G22*'Controls'!$C$15</x:f>
        <x:v>4.4</x:v>
      </x:c>
      <x:c r="I22" s="32" t="n">
        <x:f>'Controls'!$C$29</x:f>
        <x:v>52.987500000000004</x:v>
      </x:c>
      <x:c r="J22" s="10" t="n">
        <x:f>H22*I22</x:f>
        <x:v>233.14500000000004</x:v>
      </x:c>
      <x:c r="K22" s="25" t="str">
        <x:v>T02; observation/coordination only, vendor installs/removes</x:v>
      </x:c>
    </x:row>
    <x:row r="23" ht="42" customHeight="1">
      <x:c r="B23" s="2" t="str">
        <x:v>L18</x:v>
      </x:c>
      <x:c r="C23" s="2" t="str">
        <x:v>Temporary weather protection</x:v>
      </x:c>
      <x:c r="D23" s="34" t="n">
        <x:v>1</x:v>
      </x:c>
      <x:c r="E23" s="2" t="str">
        <x:v>LOT</x:v>
      </x:c>
      <x:c r="F23" s="41" t="n">
        <x:v>16</x:v>
      </x:c>
      <x:c r="G23" s="11" t="n">
        <x:f>D23*F23</x:f>
        <x:v>16</x:v>
      </x:c>
      <x:c r="H23" s="34" t="n">
        <x:f>G23*'Controls'!$C$15</x:f>
        <x:v>17.6</x:v>
      </x:c>
      <x:c r="I23" s="32" t="n">
        <x:f>'Controls'!$C$29</x:f>
        <x:v>52.987500000000004</x:v>
      </x:c>
      <x:c r="J23" s="10" t="n">
        <x:f>H23*I23</x:f>
        <x:v>932.5800000000002</x:v>
      </x:c>
      <x:c r="K23" s="25" t="str">
        <x:v>E08; install/remove covers; no permanent waterproofing</x:v>
      </x:c>
    </x:row>
    <x:row r="24" ht="25" customHeight="1">
      <x:c r="B24" s="2"/>
      <x:c r="C24" s="2"/>
      <x:c r="D24" s="2"/>
      <x:c r="E24" s="2"/>
      <x:c r="F24" s="11"/>
      <x:c r="G24" s="11"/>
      <x:c r="H24" s="11"/>
      <x:c r="I24" s="10"/>
      <x:c r="J24" s="10"/>
      <x:c r="K24" s="2"/>
    </x:row>
    <x:row r="25" ht="25" customHeight="1">
      <x:c r="B25" s="14"/>
      <x:c r="C25" s="14" t="str">
        <x:v>Total installation labor</x:v>
      </x:c>
      <x:c r="D25" s="14"/>
      <x:c r="E25" s="14"/>
      <x:c r="F25" s="39"/>
      <x:c r="G25" s="39" t="n">
        <x:f>SUM(G6:G23)</x:f>
        <x:v>405.100733590165</x:v>
      </x:c>
      <x:c r="H25" s="39" t="n">
        <x:f>SUM(H6:H23)</x:f>
        <x:v>445.61080694918155</x:v>
      </x:c>
      <x:c r="I25" s="37"/>
      <x:c r="J25" s="37" t="n">
        <x:f>SUM(J6:J23)</x:f>
        <x:v>23611.802633219762</x:v>
      </x:c>
      <x:c r="K25" s="14"/>
    </x:row>
    <x:row r="26" ht="25" customHeight="1"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5" customHeight="1"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5" customHeight="1">
      <x:c r="B28" s="2" t="str">
        <x:v>Crew-day equivalent</x:v>
      </x:c>
      <x:c r="C28" s="2"/>
      <x:c r="D28" s="9" t="n">
        <x:f>H25/'Controls'!C26/'Controls'!C20</x:f>
        <x:v>13.925337717161923</x:v>
      </x:c>
      <x:c r="E28" s="2"/>
      <x:c r="F28" s="2"/>
      <x:c r="G28" s="2"/>
      <x:c r="H28" s="2"/>
      <x:c r="I28" s="2"/>
      <x:c r="J28" s="2"/>
      <x:c r="K28" s="2"/>
    </x:row>
    <x:row r="29" ht="25" customHeight="1">
      <x:c r="B29" s="2" t="str">
        <x:v>Elapsed working days, rounded</x:v>
      </x:c>
      <x:c r="C29" s="2"/>
      <x:c r="D29" s="9" t="n">
        <x:f>ROUNDUP(D28,0)</x:f>
        <x:v>14</x:v>
      </x:c>
      <x:c r="E29" s="2"/>
      <x:c r="F29" s="2"/>
      <x:c r="G29" s="2"/>
      <x:c r="H29" s="2"/>
      <x:c r="I29" s="2"/>
      <x:c r="J29" s="2"/>
      <x:c r="K29" s="2"/>
    </x:row>
    <x:row r="30" ht="25" customHeight="1"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5" customHeight="1">
      <x:c r="B31" s="2" t="str">
        <x:v>Duration assumes one four-person crew; exclude supplier lead times, inspections and weather stoppages. Rental weeks are separately editable.</x:v>
      </x:c>
      <x:c r="C31" s="2"/>
      <x:c r="D31" s="2"/>
      <x:c r="E31" s="2"/>
      <x:c r="F31" s="2"/>
      <x:c r="G31" s="2"/>
      <x:c r="H31" s="2"/>
      <x:c r="I31" s="2"/>
      <x:c r="J31" s="2"/>
      <x:c r="K31" s="2"/>
    </x:row>
  </x:sheetData>
  <x:mergeCells>
    <x:mergeCell ref="D1:K1"/>
  </x:mergeCells>
  <x:pageMargins left="0.7" right="0.7" top="0.75" bottom="0.75" header="0.3" footer="0.3"/>
  <x:drawing xmlns:r="http://schemas.openxmlformats.org/officeDocument/2006/relationships" r:id="R29c298f750814cde"/>
</x:worksheet>
</file>

<file path=xl/worksheets/sheet5.xml><?xml version="1.0" encoding="utf-8"?>
<x:worksheet xmlns:x="http://schemas.openxmlformats.org/spreadsheetml/2006/main">
  <x:sheetPr>
    <x:tabColor rgb="FF7893A4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3" hidden="0" customWidth="1"/>
    <x:col min="2" max="2" width="7.5" hidden="0" customWidth="1"/>
    <x:col min="3" max="3" width="40" hidden="0" customWidth="1"/>
    <x:col min="4" max="4" width="13.75" hidden="0" customWidth="1"/>
    <x:col min="5" max="5" width="11.880000114440918" hidden="0" customWidth="1"/>
    <x:col min="6" max="6" width="10.630000114440918" hidden="0" customWidth="1"/>
    <x:col min="7" max="7" width="11.25" hidden="0" customWidth="1"/>
    <x:col min="8" max="8" width="13.75" hidden="0" customWidth="1"/>
    <x:col min="9" max="9" width="16.8799991607666" hidden="0" customWidth="1"/>
    <x:col min="10" max="10" width="12.5" hidden="0" customWidth="1"/>
    <x:col min="11" max="11" width="68.75" hidden="0" customWidth="1"/>
  </x:cols>
  <x:sheetData>
    <x:row r="1" ht="64" customHeight="1">
      <x:c r="D1" s="44" t="str">
        <x:v>PLAN TO PRICE ESTIMATING | 908-946-2811
hello@plantopriceestimating.com | plantopriceestimating.com
Bennett Residence Addition | RA-01
Prepared for Cedar &amp; Cove Builders LLC (fictional)</x:v>
      </x:c>
      <x:c r="E1" s="44"/>
      <x:c r="F1" s="44"/>
      <x:c r="G1" s="44"/>
      <x:c r="H1" s="44"/>
      <x:c r="I1" s="44"/>
      <x:c r="J1" s="44"/>
      <x:c r="K1" s="44"/>
    </x:row>
    <x:row r="2" ht="25" customHeight="1">
      <x:c r="B2" s="3" t="str">
        <x:v>Q01 quantity baseline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B3" s="2" t="str">
        <x:v>Frozen import from Q01, October 29, 2026. Reconcile revisions before updating the estimate.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6" customHeight="1">
      <x:c r="B5" s="6" t="str">
        <x:v>ID</x:v>
      </x:c>
      <x:c r="C5" s="6" t="str">
        <x:v>Description</x:v>
      </x:c>
      <x:c r="D5" s="6" t="str">
        <x:v>Net qty</x:v>
      </x:c>
      <x:c r="E5" s="6" t="str">
        <x:v>Net unit</x:v>
      </x:c>
      <x:c r="F5" s="6" t="str">
        <x:v>Waste</x:v>
      </x:c>
      <x:c r="G5" s="6" t="str">
        <x:v>Stock size</x:v>
      </x:c>
      <x:c r="H5" s="6" t="str">
        <x:v>Order qty</x:v>
      </x:c>
      <x:c r="I5" s="6" t="str">
        <x:v>Order unit</x:v>
      </x:c>
      <x:c r="J5" s="6" t="str">
        <x:v>Quantity class</x:v>
      </x:c>
      <x:c r="K5" s="6" t="str">
        <x:v>Q01 qualification</x:v>
      </x:c>
    </x:row>
    <x:row r="6" ht="42" customHeight="1">
      <x:c r="B6" s="2" t="str">
        <x:v>F01</x:v>
      </x:c>
      <x:c r="C6" s="2" t="str">
        <x:v>2x6 PT sill plates, two layers</x:v>
      </x:c>
      <x:c r="D6" s="11" t="n">
        <x:v>211.16666666666666</x:v>
      </x:c>
      <x:c r="E6" s="2" t="str">
        <x:v>LF</x:v>
      </x:c>
      <x:c r="F6" s="35" t="n">
        <x:v>0.1</x:v>
      </x:c>
      <x:c r="G6" s="26" t="n">
        <x:v>16</x:v>
      </x:c>
      <x:c r="H6" s="26" t="n">
        <x:v>15</x:v>
      </x:c>
      <x:c r="I6" s="2" t="str">
        <x:v>EA x 16 FT</x:v>
      </x:c>
      <x:c r="J6" s="2" t="str">
        <x:v>Calculated</x:v>
      </x:c>
      <x:c r="K6" s="25" t="str">
        <x:v>Full perimeter assumed supported; splice layout not optimized.</x:v>
      </x:c>
    </x:row>
    <x:row r="7" ht="42" customHeight="1">
      <x:c r="B7" s="2" t="str">
        <x:v>F02</x:v>
      </x:c>
      <x:c r="C7" s="2" t="str">
        <x:v>Sill gasket, 5-1/2 in.</x:v>
      </x:c>
      <x:c r="D7" s="11" t="n">
        <x:v>105.58333333333333</x:v>
      </x:c>
      <x:c r="E7" s="2" t="str">
        <x:v>LF</x:v>
      </x:c>
      <x:c r="F7" s="35" t="n">
        <x:v>0.1</x:v>
      </x:c>
      <x:c r="G7" s="26" t="n">
        <x:v>50</x:v>
      </x:c>
      <x:c r="H7" s="26" t="n">
        <x:v>3</x:v>
      </x:c>
      <x:c r="I7" s="2" t="str">
        <x:v>ROLL x 50 FT</x:v>
      </x:c>
      <x:c r="J7" s="2" t="str">
        <x:v>Calculated</x:v>
      </x:c>
      <x:c r="K7" s="25" t="str">
        <x:v>Single continuous layer.</x:v>
      </x:c>
    </x:row>
    <x:row r="8" ht="42" customHeight="1">
      <x:c r="B8" s="2" t="str">
        <x:v>F03</x:v>
      </x:c>
      <x:c r="C8" s="2" t="str">
        <x:v>14 in. TJI 560, 24 ft stock</x:v>
      </x:c>
      <x:c r="D8" s="11" t="n">
        <x:v>23</x:v>
      </x:c>
      <x:c r="E8" s="2" t="str">
        <x:v>EA</x:v>
      </x:c>
      <x:c r="F8" s="35" t="n">
        <x:v>0</x:v>
      </x:c>
      <x:c r="G8" s="26" t="n">
        <x:v>1</x:v>
      </x:c>
      <x:c r="H8" s="26" t="n">
        <x:v>24</x:v>
      </x:c>
      <x:c r="I8" s="2" t="str">
        <x:v>EA x 24 FT</x:v>
      </x:c>
      <x:c r="J8" s="2" t="str">
        <x:v>Assumed</x:v>
      </x:c>
      <x:c r="K8" s="25" t="str">
        <x:v>Includes two edge joists; one spare added. No steel/hearth load.</x:v>
      </x:c>
    </x:row>
    <x:row r="9" ht="42" customHeight="1">
      <x:c r="B9" s="2" t="str">
        <x:v>F04</x:v>
      </x:c>
      <x:c r="C9" s="2" t="str">
        <x:v>14 in. rim board, 1-1/8 in. thick</x:v>
      </x:c>
      <x:c r="D9" s="11" t="n">
        <x:v>61.416666666666664</x:v>
      </x:c>
      <x:c r="E9" s="2" t="str">
        <x:v>LF</x:v>
      </x:c>
      <x:c r="F9" s="35" t="n">
        <x:v>0.1</x:v>
      </x:c>
      <x:c r="G9" s="26" t="n">
        <x:v>12</x:v>
      </x:c>
      <x:c r="H9" s="26" t="n">
        <x:v>6</x:v>
      </x:c>
      <x:c r="I9" s="2" t="str">
        <x:v>EA x 12 FT</x:v>
      </x:c>
      <x:c r="J9" s="2" t="str">
        <x:v>Assumed</x:v>
      </x:c>
      <x:c r="K9" s="25" t="str">
        <x:v>Front/back and bay returns; side edge joists in F03.</x:v>
      </x:c>
    </x:row>
    <x:row r="10" ht="42" customHeight="1">
      <x:c r="B10" s="2" t="str">
        <x:v>F05</x:v>
      </x:c>
      <x:c r="C10" s="2" t="str">
        <x:v>14 in. floor blocking stock</x:v>
      </x:c>
      <x:c r="D10" s="11" t="n">
        <x:v>22.916666666666668</x:v>
      </x:c>
      <x:c r="E10" s="2" t="str">
        <x:v>LF</x:v>
      </x:c>
      <x:c r="F10" s="35" t="n">
        <x:v>0.1</x:v>
      </x:c>
      <x:c r="G10" s="26" t="n">
        <x:v>12</x:v>
      </x:c>
      <x:c r="H10" s="26" t="n">
        <x:v>3</x:v>
      </x:c>
      <x:c r="I10" s="2" t="str">
        <x:v>EA x 12 FT</x:v>
      </x:c>
      <x:c r="J10" s="2" t="str">
        <x:v>Allowance</x:v>
      </x:c>
      <x:c r="K10" s="25" t="str">
        <x:v>One line, 22 blocks x 12.5 in. using 3.5-in. flanges.</x:v>
      </x:c>
    </x:row>
    <x:row r="11" ht="42" customHeight="1">
      <x:c r="B11" s="2" t="str">
        <x:v>F06</x:v>
      </x:c>
      <x:c r="C11" s="2" t="str">
        <x:v>3/4 in. nominal T&amp;G subfloor</x:v>
      </x:c>
      <x:c r="D11" s="11" t="n">
        <x:v>665.4882812499999</x:v>
      </x:c>
      <x:c r="E11" s="2" t="str">
        <x:v>SF</x:v>
      </x:c>
      <x:c r="F11" s="35" t="n">
        <x:v>0.1</x:v>
      </x:c>
      <x:c r="G11" s="26" t="n">
        <x:v>32</x:v>
      </x:c>
      <x:c r="H11" s="26" t="n">
        <x:v>23</x:v>
      </x:c>
      <x:c r="I11" s="2" t="str">
        <x:v>4x8 SHEET</x:v>
      </x:c>
      <x:c r="J11" s="2" t="str">
        <x:v>Calculated</x:v>
      </x:c>
      <x:c r="K11" s="25" t="str">
        <x:v>No penetration credit; assumed 24 OC rated panel.</x:v>
      </x:c>
    </x:row>
    <x:row r="12" ht="42" customHeight="1">
      <x:c r="B12" s="2" t="str">
        <x:v>F07</x:v>
      </x:c>
      <x:c r="C12" s="2" t="str">
        <x:v>Subfloor adhesive, large tube</x:v>
      </x:c>
      <x:c r="D12" s="11" t="n">
        <x:v>548.6458333333333</x:v>
      </x:c>
      <x:c r="E12" s="2" t="str">
        <x:v>LF</x:v>
      </x:c>
      <x:c r="F12" s="35" t="n">
        <x:v>0.1</x:v>
      </x:c>
      <x:c r="G12" s="26" t="n">
        <x:v>40</x:v>
      </x:c>
      <x:c r="H12" s="26" t="n">
        <x:v>16</x:v>
      </x:c>
      <x:c r="I12" s="2" t="str">
        <x:v>TUBE</x:v>
      </x:c>
      <x:c r="J12" s="2" t="str">
        <x:v>Allowance</x:v>
      </x:c>
      <x:c r="K12" s="25" t="str">
        <x:v>40 LF/tube assumed; confirm chosen product yield.</x:v>
      </x:c>
    </x:row>
    <x:row r="13" ht="42" customHeight="1">
      <x:c r="B13" s="2" t="str">
        <x:v>F08</x:v>
      </x:c>
      <x:c r="C13" s="2" t="str">
        <x:v>I-joist end hanger kit</x:v>
      </x:c>
      <x:c r="D13" s="11" t="n">
        <x:v>23</x:v>
      </x:c>
      <x:c r="E13" s="2" t="str">
        <x:v>EA</x:v>
      </x:c>
      <x:c r="F13" s="35" t="n">
        <x:v>0</x:v>
      </x:c>
      <x:c r="G13" s="26" t="n">
        <x:v>1</x:v>
      </x:c>
      <x:c r="H13" s="26" t="n">
        <x:v>24</x:v>
      </x:c>
      <x:c r="I13" s="2" t="str">
        <x:v>KIT</x:v>
      </x:c>
      <x:c r="J13" s="2" t="str">
        <x:v>Allowance</x:v>
      </x:c>
      <x:c r="K13" s="25" t="str">
        <x:v>One hung end/joist at existing interface; matched kit/model pending.</x:v>
      </x:c>
    </x:row>
    <x:row r="14" ht="42" customHeight="1">
      <x:c r="B14" s="2" t="str">
        <x:v>F09</x:v>
      </x:c>
      <x:c r="C14" s="2" t="str">
        <x:v>I-joist web-stiffener pair kit</x:v>
      </x:c>
      <x:c r="D14" s="11" t="n">
        <x:v>46</x:v>
      </x:c>
      <x:c r="E14" s="2" t="str">
        <x:v>EA</x:v>
      </x:c>
      <x:c r="F14" s="35" t="n">
        <x:v>0</x:v>
      </x:c>
      <x:c r="G14" s="26" t="n">
        <x:v>1</x:v>
      </x:c>
      <x:c r="H14" s="26" t="n">
        <x:v>46</x:v>
      </x:c>
      <x:c r="I14" s="2" t="str">
        <x:v>PAIR KIT</x:v>
      </x:c>
      <x:c r="J14" s="2" t="str">
        <x:v>Allowance</x:v>
      </x:c>
      <x:c r="K14" s="25" t="str">
        <x:v>One pair per end, conservatively carried; supplier may reduce.</x:v>
      </x:c>
    </x:row>
    <x:row r="15" ht="42" customHeight="1">
      <x:c r="B15" s="2" t="str">
        <x:v>W01</x:v>
      </x:c>
      <x:c r="C15" s="2" t="str">
        <x:v>2x6 full-height studs, No.2 SPF</x:v>
      </x:c>
      <x:c r="D15" s="11" t="n">
        <x:v>65</x:v>
      </x:c>
      <x:c r="E15" s="2" t="str">
        <x:v>EA</x:v>
      </x:c>
      <x:c r="F15" s="35" t="n">
        <x:v>0.1</x:v>
      </x:c>
      <x:c r="G15" s="26" t="n">
        <x:v>1</x:v>
      </x:c>
      <x:c r="H15" s="26" t="n">
        <x:v>72</x:v>
      </x:c>
      <x:c r="I15" s="2" t="str">
        <x:v>EA x 9 FT</x:v>
      </x:c>
      <x:c r="J15" s="2" t="str">
        <x:v>Calculated</x:v>
      </x:c>
      <x:c r="K15" s="25" t="str">
        <x:v>Common + kings + corner/end backing; assumed cut 8 ft 11 in.</x:v>
      </x:c>
    </x:row>
    <x:row r="16" ht="42" customHeight="1">
      <x:c r="B16" s="2" t="str">
        <x:v>W02</x:v>
      </x:c>
      <x:c r="C16" s="2" t="str">
        <x:v>2x6 jack studs, No.2 SPF</x:v>
      </x:c>
      <x:c r="D16" s="11" t="n">
        <x:v>36</x:v>
      </x:c>
      <x:c r="E16" s="2" t="str">
        <x:v>EA</x:v>
      </x:c>
      <x:c r="F16" s="35" t="n">
        <x:v>0.1</x:v>
      </x:c>
      <x:c r="G16" s="26" t="n">
        <x:v>1</x:v>
      </x:c>
      <x:c r="H16" s="26" t="n">
        <x:v>40</x:v>
      </x:c>
      <x:c r="I16" s="2" t="str">
        <x:v>EA x 8 FT</x:v>
      </x:c>
      <x:c r="J16" s="2" t="str">
        <x:v>Assumed</x:v>
      </x:c>
      <x:c r="K16" s="25" t="str">
        <x:v>Two per jamb; 7 ft 10-1/2 in. cut assumed.</x:v>
      </x:c>
    </x:row>
    <x:row r="17" ht="42" customHeight="1">
      <x:c r="B17" s="2" t="str">
        <x:v>W03</x:v>
      </x:c>
      <x:c r="C17" s="2" t="str">
        <x:v>2x6 lower window cripple stock</x:v>
      </x:c>
      <x:c r="D17" s="11" t="n">
        <x:v>19</x:v>
      </x:c>
      <x:c r="E17" s="2" t="str">
        <x:v>EA</x:v>
      </x:c>
      <x:c r="F17" s="35" t="n">
        <x:v>0.1</x:v>
      </x:c>
      <x:c r="G17" s="26" t="n">
        <x:v>6</x:v>
      </x:c>
      <x:c r="H17" s="26" t="n">
        <x:v>4</x:v>
      </x:c>
      <x:c r="I17" s="2" t="str">
        <x:v>EA x 8 FT</x:v>
      </x:c>
      <x:c r="J17" s="2" t="str">
        <x:v>Calculated</x:v>
      </x:c>
      <x:c r="K17" s="25" t="str">
        <x:v>Six 15.5-in. cuts per stock incl. kerf room; 19 required.</x:v>
      </x:c>
    </x:row>
    <x:row r="18" ht="42" customHeight="1">
      <x:c r="B18" s="2" t="str">
        <x:v>W04</x:v>
      </x:c>
      <x:c r="C18" s="2" t="str">
        <x:v>2x6 wall plates, 1 bottom + 2 top</x:v>
      </x:c>
      <x:c r="D18" s="11" t="n">
        <x:v>229.9375</x:v>
      </x:c>
      <x:c r="E18" s="2" t="str">
        <x:v>LF</x:v>
      </x:c>
      <x:c r="F18" s="35" t="n">
        <x:v>0.1</x:v>
      </x:c>
      <x:c r="G18" s="26" t="n">
        <x:v>16</x:v>
      </x:c>
      <x:c r="H18" s="26" t="n">
        <x:v>16</x:v>
      </x:c>
      <x:c r="I18" s="2" t="str">
        <x:v>EA x 16 FT</x:v>
      </x:c>
      <x:c r="J18" s="2" t="str">
        <x:v>Calculated</x:v>
      </x:c>
      <x:c r="K18" s="25" t="str">
        <x:v>Exterior runs only; full bottom plates before door cuts.</x:v>
      </x:c>
    </x:row>
    <x:row r="19" ht="42" customHeight="1">
      <x:c r="B19" s="2" t="str">
        <x:v>W05</x:v>
      </x:c>
      <x:c r="C19" s="2" t="str">
        <x:v>2x6 window sills, doubled</x:v>
      </x:c>
      <x:c r="D19" s="11" t="n">
        <x:v>56.895833333333336</x:v>
      </x:c>
      <x:c r="E19" s="2" t="str">
        <x:v>LF</x:v>
      </x:c>
      <x:c r="F19" s="35" t="n">
        <x:v>0.1</x:v>
      </x:c>
      <x:c r="G19" s="26" t="n">
        <x:v>16</x:v>
      </x:c>
      <x:c r="H19" s="26" t="n">
        <x:v>4</x:v>
      </x:c>
      <x:c r="I19" s="2" t="str">
        <x:v>EA x 16 FT</x:v>
      </x:c>
      <x:c r="J19" s="2" t="str">
        <x:v>Calculated</x:v>
      </x:c>
      <x:c r="K19" s="25" t="str">
        <x:v>Five window openings; header above each.</x:v>
      </x:c>
    </x:row>
    <x:row r="20" ht="42" customHeight="1">
      <x:c r="B20" s="2" t="str">
        <x:v>W06</x:v>
      </x:c>
      <x:c r="C20" s="2" t="str">
        <x:v>2x6 wall blocking / backing stock</x:v>
      </x:c>
      <x:c r="D20" s="11" t="n">
        <x:v>76.64583333333333</x:v>
      </x:c>
      <x:c r="E20" s="2" t="str">
        <x:v>LF</x:v>
      </x:c>
      <x:c r="F20" s="35" t="n">
        <x:v>0.1</x:v>
      </x:c>
      <x:c r="G20" s="26" t="n">
        <x:v>16</x:v>
      </x:c>
      <x:c r="H20" s="26" t="n">
        <x:v>6</x:v>
      </x:c>
      <x:c r="I20" s="2" t="str">
        <x:v>EA x 16 FT</x:v>
      </x:c>
      <x:c r="J20" s="2" t="str">
        <x:v>Allowance</x:v>
      </x:c>
      <x:c r="K20" s="25" t="str">
        <x:v>One gross run equivalent; upper packers from offcuts.</x:v>
      </x:c>
    </x:row>
    <x:row r="21" ht="42" customHeight="1">
      <x:c r="B21" s="2" t="str">
        <x:v>W07</x:v>
      </x:c>
      <x:c r="C21" s="2" t="str">
        <x:v>1/2 in. CDX wall sheathing</x:v>
      </x:c>
      <x:c r="D21" s="11" t="n">
        <x:v>712.1675347222222</x:v>
      </x:c>
      <x:c r="E21" s="2" t="str">
        <x:v>SF</x:v>
      </x:c>
      <x:c r="F21" s="35" t="n">
        <x:v>0.1</x:v>
      </x:c>
      <x:c r="G21" s="26" t="n">
        <x:v>32</x:v>
      </x:c>
      <x:c r="H21" s="26" t="n">
        <x:v>25</x:v>
      </x:c>
      <x:c r="I21" s="2" t="str">
        <x:v>4x8 SHEET</x:v>
      </x:c>
      <x:c r="J21" s="2" t="str">
        <x:v>Calculated</x:v>
      </x:c>
      <x:c r="K21" s="25" t="str">
        <x:v>Gross wall order; opening cutouts not reused/credited.</x:v>
      </x:c>
    </x:row>
    <x:row r="22" ht="42" customHeight="1">
      <x:c r="B22" s="2" t="str">
        <x:v>H01</x:v>
      </x:c>
      <x:c r="C22" s="2" t="str">
        <x:v>1.75 x 11.875 LVL, short headers</x:v>
      </x:c>
      <x:c r="D22" s="11" t="n">
        <x:v>18</x:v>
      </x:c>
      <x:c r="E22" s="2" t="str">
        <x:v>EA</x:v>
      </x:c>
      <x:c r="F22" s="35" t="n">
        <x:v>0</x:v>
      </x:c>
      <x:c r="G22" s="26" t="n">
        <x:v>1</x:v>
      </x:c>
      <x:c r="H22" s="26" t="n">
        <x:v>18</x:v>
      </x:c>
      <x:c r="I22" s="2" t="str">
        <x:v>EA x 6 FT</x:v>
      </x:c>
      <x:c r="J22" s="2" t="str">
        <x:v>Assumed</x:v>
      </x:c>
      <x:c r="K22" s="25" t="str">
        <x:v>Six openings x 3 plies; no span/load verification.</x:v>
      </x:c>
    </x:row>
    <x:row r="23" ht="42" customHeight="1">
      <x:c r="B23" s="2" t="str">
        <x:v>H02</x:v>
      </x:c>
      <x:c r="C23" s="2" t="str">
        <x:v>1.75 x 11.875 LVL, medium headers</x:v>
      </x:c>
      <x:c r="D23" s="11" t="n">
        <x:v>6</x:v>
      </x:c>
      <x:c r="E23" s="2" t="str">
        <x:v>EA</x:v>
      </x:c>
      <x:c r="F23" s="35" t="n">
        <x:v>0</x:v>
      </x:c>
      <x:c r="G23" s="26" t="n">
        <x:v>1</x:v>
      </x:c>
      <x:c r="H23" s="26" t="n">
        <x:v>6</x:v>
      </x:c>
      <x:c r="I23" s="2" t="str">
        <x:v>EA x 8 FT</x:v>
      </x:c>
      <x:c r="J23" s="2" t="str">
        <x:v>Assumed</x:v>
      </x:c>
      <x:c r="K23" s="25" t="str">
        <x:v>Two openings x 3 plies; no span/load verification.</x:v>
      </x:c>
    </x:row>
    <x:row r="24" ht="42" customHeight="1">
      <x:c r="B24" s="2" t="str">
        <x:v>H03</x:v>
      </x:c>
      <x:c r="C24" s="2" t="str">
        <x:v>1.75 x 11.875 LVL, wide header</x:v>
      </x:c>
      <x:c r="D24" s="11" t="n">
        <x:v>3</x:v>
      </x:c>
      <x:c r="E24" s="2" t="str">
        <x:v>EA</x:v>
      </x:c>
      <x:c r="F24" s="35" t="n">
        <x:v>0</x:v>
      </x:c>
      <x:c r="G24" s="26" t="n">
        <x:v>1</x:v>
      </x:c>
      <x:c r="H24" s="26" t="n">
        <x:v>3</x:v>
      </x:c>
      <x:c r="I24" s="2" t="str">
        <x:v>EA x 12 FT</x:v>
      </x:c>
      <x:c r="J24" s="2" t="str">
        <x:v>Assumed</x:v>
      </x:c>
      <x:c r="K24" s="25" t="str">
        <x:v>One opening x 3 plies; no span/load verification.</x:v>
      </x:c>
    </x:row>
    <x:row r="25" ht="42" customHeight="1">
      <x:c r="B25" s="2" t="str">
        <x:v>H04</x:v>
      </x:c>
      <x:c r="C25" s="2" t="str">
        <x:v>1/4 in. header packing plywood</x:v>
      </x:c>
      <x:c r="D25" s="11" t="n">
        <x:v>49.73687065972222</x:v>
      </x:c>
      <x:c r="E25" s="2" t="str">
        <x:v>SF</x:v>
      </x:c>
      <x:c r="F25" s="35" t="n">
        <x:v>0.1</x:v>
      </x:c>
      <x:c r="G25" s="26" t="n">
        <x:v>32</x:v>
      </x:c>
      <x:c r="H25" s="26" t="n">
        <x:v>2</x:v>
      </x:c>
      <x:c r="I25" s="2" t="str">
        <x:v>4x8 SHEET</x:v>
      </x:c>
      <x:c r="J25" s="2" t="str">
        <x:v>Allowance</x:v>
      </x:c>
      <x:c r="K25" s="25" t="str">
        <x:v>Packs 5.25-in. 3-ply assembly to 5.5-in. wall width.</x:v>
      </x:c>
    </x:row>
    <x:row r="26" ht="42" customHeight="1">
      <x:c r="B26" s="2" t="str">
        <x:v>R01</x:v>
      </x:c>
      <x:c r="C26" s="2" t="str">
        <x:v>Engineered hip trusses - regular</x:v>
      </x:c>
      <x:c r="D26" s="11" t="n">
        <x:v>7</x:v>
      </x:c>
      <x:c r="E26" s="2" t="str">
        <x:v>EA</x:v>
      </x:c>
      <x:c r="F26" s="35" t="n">
        <x:v>0</x:v>
      </x:c>
      <x:c r="G26" s="26" t="n">
        <x:v>1</x:v>
      </x:c>
      <x:c r="H26" s="26" t="n">
        <x:v>7</x:v>
      </x:c>
      <x:c r="I26" s="2" t="str">
        <x:v>ASSEMBLY</x:v>
      </x:c>
      <x:c r="J26" s="2" t="str">
        <x:v>Assumed</x:v>
      </x:c>
      <x:c r="K26" s="25" t="str">
        <x:v>28 ft 11-1/4 in. bearing width; profile by truss supplier.</x:v>
      </x:c>
    </x:row>
    <x:row r="27" ht="42" customHeight="1">
      <x:c r="B27" s="2" t="str">
        <x:v>R02</x:v>
      </x:c>
      <x:c r="C27" s="2" t="str">
        <x:v>Engineered hip girder truss</x:v>
      </x:c>
      <x:c r="D27" s="11" t="n">
        <x:v>1</x:v>
      </x:c>
      <x:c r="E27" s="2" t="str">
        <x:v>EA</x:v>
      </x:c>
      <x:c r="F27" s="35" t="n">
        <x:v>0</x:v>
      </x:c>
      <x:c r="G27" s="26" t="n">
        <x:v>1</x:v>
      </x:c>
      <x:c r="H27" s="26" t="n">
        <x:v>1</x:v>
      </x:c>
      <x:c r="I27" s="2" t="str">
        <x:v>ASSEMBLY</x:v>
      </x:c>
      <x:c r="J27" s="2" t="str">
        <x:v>Assumed</x:v>
      </x:c>
      <x:c r="K27" s="25" t="str">
        <x:v>Included in 13 primary stations; plies internal to supplier price.</x:v>
      </x:c>
    </x:row>
    <x:row r="28" ht="42" customHeight="1">
      <x:c r="B28" s="2" t="str">
        <x:v>R03</x:v>
      </x:c>
      <x:c r="C28" s="2" t="str">
        <x:v>Engineered hip/end/bay trusses</x:v>
      </x:c>
      <x:c r="D28" s="11" t="n">
        <x:v>5</x:v>
      </x:c>
      <x:c r="E28" s="2" t="str">
        <x:v>EA</x:v>
      </x:c>
      <x:c r="F28" s="35" t="n">
        <x:v>0</x:v>
      </x:c>
      <x:c r="G28" s="26" t="n">
        <x:v>1</x:v>
      </x:c>
      <x:c r="H28" s="26" t="n">
        <x:v>5</x:v>
      </x:c>
      <x:c r="I28" s="2" t="str">
        <x:v>ASSEMBLY</x:v>
      </x:c>
      <x:c r="J28" s="2" t="str">
        <x:v>Assumed</x:v>
      </x:c>
      <x:c r="K28" s="25" t="str">
        <x:v>13 stations total incl. R01-R03; not 13 plus these.</x:v>
      </x:c>
    </x:row>
    <x:row r="29" ht="42" customHeight="1">
      <x:c r="B29" s="2" t="str">
        <x:v>R04</x:v>
      </x:c>
      <x:c r="C29" s="2" t="str">
        <x:v>Supplier roof jack/filler members</x:v>
      </x:c>
      <x:c r="D29" s="11" t="n">
        <x:v>16</x:v>
      </x:c>
      <x:c r="E29" s="2" t="str">
        <x:v>EA</x:v>
      </x:c>
      <x:c r="F29" s="35" t="n">
        <x:v>0</x:v>
      </x:c>
      <x:c r="G29" s="26" t="n">
        <x:v>1</x:v>
      </x:c>
      <x:c r="H29" s="26" t="n">
        <x:v>16</x:v>
      </x:c>
      <x:c r="I29" s="2" t="str">
        <x:v>MEMBER</x:v>
      </x:c>
      <x:c r="J29" s="2" t="str">
        <x:v>Allowance</x:v>
      </x:c>
      <x:c r="K29" s="25" t="str">
        <x:v>16-member provisional package; lengths/profiles delegated.</x:v>
      </x:c>
    </x:row>
    <x:row r="30" ht="42" customHeight="1">
      <x:c r="B30" s="2" t="str">
        <x:v>R05</x:v>
      </x:c>
      <x:c r="C30" s="2" t="str">
        <x:v>5/8 in. nominal plywood roof deck</x:v>
      </x:c>
      <x:c r="D30" s="11" t="n">
        <x:v>925.9967707536674</x:v>
      </x:c>
      <x:c r="E30" s="2" t="str">
        <x:v>SF</x:v>
      </x:c>
      <x:c r="F30" s="35" t="n">
        <x:v>0.1</x:v>
      </x:c>
      <x:c r="G30" s="26" t="n">
        <x:v>32</x:v>
      </x:c>
      <x:c r="H30" s="26" t="n">
        <x:v>32</x:v>
      </x:c>
      <x:c r="I30" s="2" t="str">
        <x:v>4x8 SHEET</x:v>
      </x:c>
      <x:c r="J30" s="2" t="str">
        <x:v>Calculated</x:v>
      </x:c>
      <x:c r="K30" s="25" t="str">
        <x:v>Main roof + bay + 80 SF tie-in allowance, one order.</x:v>
      </x:c>
    </x:row>
    <x:row r="31" ht="42" customHeight="1">
      <x:c r="B31" s="2" t="str">
        <x:v>R06</x:v>
      </x:c>
      <x:c r="C31" s="2" t="str">
        <x:v>2x6 roof blocking / subfascia</x:v>
      </x:c>
      <x:c r="D31" s="11" t="n">
        <x:v>167.45833333333331</x:v>
      </x:c>
      <x:c r="E31" s="2" t="str">
        <x:v>LF</x:v>
      </x:c>
      <x:c r="F31" s="35" t="n">
        <x:v>0.1</x:v>
      </x:c>
      <x:c r="G31" s="26" t="n">
        <x:v>16</x:v>
      </x:c>
      <x:c r="H31" s="26" t="n">
        <x:v>12</x:v>
      </x:c>
      <x:c r="I31" s="2" t="str">
        <x:v>EA x 16 FT</x:v>
      </x:c>
      <x:c r="J31" s="2" t="str">
        <x:v>Allowance</x:v>
      </x:c>
      <x:c r="K31" s="25" t="str">
        <x:v>Two eave-run equivalents: subfascia + blocking; finish trim excluded.</x:v>
      </x:c>
    </x:row>
    <x:row r="32" ht="42" customHeight="1">
      <x:c r="B32" s="2" t="str">
        <x:v>R07</x:v>
      </x:c>
      <x:c r="C32" s="2" t="str">
        <x:v>2x4 permanent truss bracing stock</x:v>
      </x:c>
      <x:c r="D32" s="11" t="n">
        <x:v>78</x:v>
      </x:c>
      <x:c r="E32" s="2" t="str">
        <x:v>LF</x:v>
      </x:c>
      <x:c r="F32" s="35" t="n">
        <x:v>0.1</x:v>
      </x:c>
      <x:c r="G32" s="26" t="n">
        <x:v>16</x:v>
      </x:c>
      <x:c r="H32" s="26" t="n">
        <x:v>6</x:v>
      </x:c>
      <x:c r="I32" s="2" t="str">
        <x:v>EA x 16 FT</x:v>
      </x:c>
      <x:c r="J32" s="2" t="str">
        <x:v>Allowance</x:v>
      </x:c>
      <x:c r="K32" s="25" t="str">
        <x:v>6 LF/primary assembly material allowance; not bracing design.</x:v>
      </x:c>
    </x:row>
    <x:row r="33" ht="42" customHeight="1">
      <x:c r="B33" s="2" t="str">
        <x:v>R08</x:v>
      </x:c>
      <x:c r="C33" s="2" t="str">
        <x:v>2x10x12 existing-roof tie-in stock</x:v>
      </x:c>
      <x:c r="D33" s="11" t="n">
        <x:v>4</x:v>
      </x:c>
      <x:c r="E33" s="2" t="str">
        <x:v>EA</x:v>
      </x:c>
      <x:c r="F33" s="35" t="n">
        <x:v>0</x:v>
      </x:c>
      <x:c r="G33" s="26" t="n">
        <x:v>1</x:v>
      </x:c>
      <x:c r="H33" s="26" t="n">
        <x:v>4</x:v>
      </x:c>
      <x:c r="I33" s="2" t="str">
        <x:v>EA x 12 FT</x:v>
      </x:c>
      <x:c r="J33" s="2" t="str">
        <x:v>Allowance</x:v>
      </x:c>
      <x:c r="K33" s="25" t="str">
        <x:v>Explicit tie-in allowance; no concealed repairs implied.</x:v>
      </x:c>
    </x:row>
    <x:row r="34" ht="42" customHeight="1">
      <x:c r="B34" s="2" t="str">
        <x:v>R09</x:v>
      </x:c>
      <x:c r="C34" s="2" t="str">
        <x:v>2x6x10 existing-roof tie-in stock</x:v>
      </x:c>
      <x:c r="D34" s="11" t="n">
        <x:v>8</x:v>
      </x:c>
      <x:c r="E34" s="2" t="str">
        <x:v>EA</x:v>
      </x:c>
      <x:c r="F34" s="35" t="n">
        <x:v>0</x:v>
      </x:c>
      <x:c r="G34" s="26" t="n">
        <x:v>1</x:v>
      </x:c>
      <x:c r="H34" s="26" t="n">
        <x:v>8</x:v>
      </x:c>
      <x:c r="I34" s="2" t="str">
        <x:v>EA x 10 FT</x:v>
      </x:c>
      <x:c r="J34" s="2" t="str">
        <x:v>Allowance</x:v>
      </x:c>
      <x:c r="K34" s="25" t="str">
        <x:v>Explicit tie-in allowance.</x:v>
      </x:c>
    </x:row>
    <x:row r="35" ht="42" customHeight="1">
      <x:c r="B35" s="2" t="str">
        <x:v>C01</x:v>
      </x:c>
      <x:c r="C35" s="2" t="str">
        <x:v>Roof uplift tie + fastener kit</x:v>
      </x:c>
      <x:c r="D35" s="11" t="n">
        <x:v>42</x:v>
      </x:c>
      <x:c r="E35" s="2" t="str">
        <x:v>EA</x:v>
      </x:c>
      <x:c r="F35" s="35" t="n">
        <x:v>0.1</x:v>
      </x:c>
      <x:c r="G35" s="26" t="n">
        <x:v>1</x:v>
      </x:c>
      <x:c r="H35" s="26" t="n">
        <x:v>47</x:v>
      </x:c>
      <x:c r="I35" s="2" t="str">
        <x:v>KIT</x:v>
      </x:c>
      <x:c r="J35" s="2" t="str">
        <x:v>Allowance</x:v>
      </x:c>
      <x:c r="K35" s="25" t="str">
        <x:v>26 primary seats + 16 jack seats; H2.5A-type price only.</x:v>
      </x:c>
    </x:row>
    <x:row r="36" ht="42" customHeight="1">
      <x:c r="B36" s="2" t="str">
        <x:v>C02</x:v>
      </x:c>
      <x:c r="C36" s="2" t="str">
        <x:v>Hold-down assembly + fastener kit</x:v>
      </x:c>
      <x:c r="D36" s="11" t="n">
        <x:v>8</x:v>
      </x:c>
      <x:c r="E36" s="2" t="str">
        <x:v>EA</x:v>
      </x:c>
      <x:c r="F36" s="35" t="n">
        <x:v>0</x:v>
      </x:c>
      <x:c r="G36" s="26" t="n">
        <x:v>1</x:v>
      </x:c>
      <x:c r="H36" s="26" t="n">
        <x:v>8</x:v>
      </x:c>
      <x:c r="I36" s="2" t="str">
        <x:v>KIT</x:v>
      </x:c>
      <x:c r="J36" s="2" t="str">
        <x:v>Allowance</x:v>
      </x:c>
      <x:c r="K36" s="25" t="str">
        <x:v>Eight provisional kits; capacities/anchorage not designed.</x:v>
      </x:c>
    </x:row>
    <x:row r="37" ht="42" customHeight="1">
      <x:c r="B37" s="2" t="str">
        <x:v>C03</x:v>
      </x:c>
      <x:c r="C37" s="2" t="str">
        <x:v>Sill washer/nut hardware sets</x:v>
      </x:c>
      <x:c r="D37" s="11" t="n">
        <x:v>30</x:v>
      </x:c>
      <x:c r="E37" s="2" t="str">
        <x:v>EA</x:v>
      </x:c>
      <x:c r="F37" s="35" t="n">
        <x:v>0.1</x:v>
      </x:c>
      <x:c r="G37" s="26" t="n">
        <x:v>1</x:v>
      </x:c>
      <x:c r="H37" s="26" t="n">
        <x:v>33</x:v>
      </x:c>
      <x:c r="I37" s="2" t="str">
        <x:v>SET</x:v>
      </x:c>
      <x:c r="J37" s="2" t="str">
        <x:v>Allowance</x:v>
      </x:c>
      <x:c r="K37" s="25" t="str">
        <x:v>Cast-in bolts supplied/placed by concrete trade.</x:v>
      </x:c>
    </x:row>
    <x:row r="38" ht="42" customHeight="1">
      <x:c r="B38" s="2" t="str">
        <x:v>C04</x:v>
      </x:c>
      <x:c r="C38" s="2" t="str">
        <x:v>LVL header ply-fastener kit</x:v>
      </x:c>
      <x:c r="D38" s="11" t="n">
        <x:v>9</x:v>
      </x:c>
      <x:c r="E38" s="2" t="str">
        <x:v>EA</x:v>
      </x:c>
      <x:c r="F38" s="35" t="n">
        <x:v>0</x:v>
      </x:c>
      <x:c r="G38" s="26" t="n">
        <x:v>1</x:v>
      </x:c>
      <x:c r="H38" s="26" t="n">
        <x:v>9</x:v>
      </x:c>
      <x:c r="I38" s="2" t="str">
        <x:v>KIT</x:v>
      </x:c>
      <x:c r="J38" s="2" t="str">
        <x:v>Allowance</x:v>
      </x:c>
      <x:c r="K38" s="25" t="str">
        <x:v>One complete kit/opening; design and fastener schedule pending.</x:v>
      </x:c>
    </x:row>
    <x:row r="39" ht="42" customHeight="1">
      <x:c r="B39" s="2" t="str">
        <x:v>C05</x:v>
      </x:c>
      <x:c r="C39" s="2" t="str">
        <x:v>Floor panel fastening kit</x:v>
      </x:c>
      <x:c r="D39" s="11" t="n">
        <x:v>23</x:v>
      </x:c>
      <x:c r="E39" s="2" t="str">
        <x:v>EA</x:v>
      </x:c>
      <x:c r="F39" s="35" t="n">
        <x:v>0</x:v>
      </x:c>
      <x:c r="G39" s="26" t="n">
        <x:v>1</x:v>
      </x:c>
      <x:c r="H39" s="26" t="n">
        <x:v>23</x:v>
      </x:c>
      <x:c r="I39" s="2" t="str">
        <x:v>PANEL KIT</x:v>
      </x:c>
      <x:c r="J39" s="2" t="str">
        <x:v>Allowance</x:v>
      </x:c>
      <x:c r="K39" s="25" t="str">
        <x:v>One specified fastener kit per ordered floor sheet; no double count.</x:v>
      </x:c>
    </x:row>
    <x:row r="40" ht="42" customHeight="1">
      <x:c r="B40" s="2" t="str">
        <x:v>C06</x:v>
      </x:c>
      <x:c r="C40" s="2" t="str">
        <x:v>Wall panel fastening kit</x:v>
      </x:c>
      <x:c r="D40" s="11" t="n">
        <x:v>25</x:v>
      </x:c>
      <x:c r="E40" s="2" t="str">
        <x:v>EA</x:v>
      </x:c>
      <x:c r="F40" s="35" t="n">
        <x:v>0</x:v>
      </x:c>
      <x:c r="G40" s="26" t="n">
        <x:v>1</x:v>
      </x:c>
      <x:c r="H40" s="26" t="n">
        <x:v>25</x:v>
      </x:c>
      <x:c r="I40" s="2" t="str">
        <x:v>PANEL KIT</x:v>
      </x:c>
      <x:c r="J40" s="2" t="str">
        <x:v>Allowance</x:v>
      </x:c>
      <x:c r="K40" s="25" t="str">
        <x:v>One kit per ordered wall sheet; pattern/design pending.</x:v>
      </x:c>
    </x:row>
    <x:row r="41" ht="42" customHeight="1">
      <x:c r="B41" s="2" t="str">
        <x:v>C07</x:v>
      </x:c>
      <x:c r="C41" s="2" t="str">
        <x:v>Roof panel fastening / clip kit</x:v>
      </x:c>
      <x:c r="D41" s="11" t="n">
        <x:v>32</x:v>
      </x:c>
      <x:c r="E41" s="2" t="str">
        <x:v>EA</x:v>
      </x:c>
      <x:c r="F41" s="35" t="n">
        <x:v>0</x:v>
      </x:c>
      <x:c r="G41" s="26" t="n">
        <x:v>1</x:v>
      </x:c>
      <x:c r="H41" s="26" t="n">
        <x:v>32</x:v>
      </x:c>
      <x:c r="I41" s="2" t="str">
        <x:v>PANEL KIT</x:v>
      </x:c>
      <x:c r="J41" s="2" t="str">
        <x:v>Allowance</x:v>
      </x:c>
      <x:c r="K41" s="25" t="str">
        <x:v>One kit per ordered roof sheet; edge support design pending.</x:v>
      </x:c>
    </x:row>
    <x:row r="42" ht="42" customHeight="1">
      <x:c r="B42" s="2" t="str">
        <x:v>C08</x:v>
      </x:c>
      <x:c r="C42" s="2" t="str">
        <x:v>General framing fastener allowance</x:v>
      </x:c>
      <x:c r="D42" s="11" t="n">
        <x:v>1</x:v>
      </x:c>
      <x:c r="E42" s="2" t="str">
        <x:v>LOT</x:v>
      </x:c>
      <x:c r="F42" s="35" t="n">
        <x:v>0</x:v>
      </x:c>
      <x:c r="G42" s="26" t="n">
        <x:v>1</x:v>
      </x:c>
      <x:c r="H42" s="26" t="n">
        <x:v>1</x:v>
      </x:c>
      <x:c r="I42" s="2" t="str">
        <x:v>LOT</x:v>
      </x:c>
      <x:c r="J42" s="2" t="str">
        <x:v>Allowance</x:v>
      </x:c>
      <x:c r="K42" s="25" t="str">
        <x:v>Excludes separately scheduled panel/connector/LVL kits.</x:v>
      </x:c>
    </x:row>
    <x:row r="43" ht="42" customHeight="1">
      <x:c r="B43" s="2" t="str">
        <x:v>T01</x:v>
      </x:c>
      <x:c r="C43" s="2" t="str">
        <x:v>1x4x12 temporary safety bracing</x:v>
      </x:c>
      <x:c r="D43" s="11" t="n">
        <x:v>20</x:v>
      </x:c>
      <x:c r="E43" s="2" t="str">
        <x:v>EA</x:v>
      </x:c>
      <x:c r="F43" s="35" t="n">
        <x:v>0</x:v>
      </x:c>
      <x:c r="G43" s="26" t="n">
        <x:v>1</x:v>
      </x:c>
      <x:c r="H43" s="26" t="n">
        <x:v>20</x:v>
      </x:c>
      <x:c r="I43" s="2" t="str">
        <x:v>EA x 12 FT</x:v>
      </x:c>
      <x:c r="J43" s="2" t="str">
        <x:v>Allowance</x:v>
      </x:c>
      <x:c r="K43" s="25" t="str">
        <x:v>Separate temporary stock; erection sequence not designed.</x:v>
      </x:c>
    </x:row>
    <x:row r="44" ht="42" customHeight="1">
      <x:c r="B44" s="2" t="str">
        <x:v>T02</x:v>
      </x:c>
      <x:c r="C44" s="2" t="str">
        <x:v>Temporary shoring / support</x:v>
      </x:c>
      <x:c r="D44" s="11" t="n">
        <x:v>1</x:v>
      </x:c>
      <x:c r="E44" s="2" t="str">
        <x:v>LOT</x:v>
      </x:c>
      <x:c r="F44" s="35" t="n">
        <x:v>0</x:v>
      </x:c>
      <x:c r="G44" s="26" t="n">
        <x:v>1</x:v>
      </x:c>
      <x:c r="H44" s="26" t="n">
        <x:v>1</x:v>
      </x:c>
      <x:c r="I44" s="2" t="str">
        <x:v>LOT</x:v>
      </x:c>
      <x:c r="J44" s="2" t="str">
        <x:v>Allowance</x:v>
      </x:c>
      <x:c r="K44" s="25" t="str">
        <x:v>Include engineered means/methods and removal; no posts sized here.</x:v>
      </x:c>
    </x:row>
    <x:row r="45" ht="42" customHeight="1">
      <x:c r="B45" s="2" t="str">
        <x:v>T03</x:v>
      </x:c>
      <x:c r="C45" s="2" t="str">
        <x:v>Material handling / crane mobilization</x:v>
      </x:c>
      <x:c r="D45" s="11" t="n">
        <x:v>1</x:v>
      </x:c>
      <x:c r="E45" s="2" t="str">
        <x:v>LOT</x:v>
      </x:c>
      <x:c r="F45" s="35" t="n">
        <x:v>0</x:v>
      </x:c>
      <x:c r="G45" s="26" t="n">
        <x:v>1</x:v>
      </x:c>
      <x:c r="H45" s="26" t="n">
        <x:v>1</x:v>
      </x:c>
      <x:c r="I45" s="2" t="str">
        <x:v>LOT</x:v>
      </x:c>
      <x:c r="J45" s="2" t="str">
        <x:v>Allowance</x:v>
      </x:c>
      <x:c r="K45" s="25" t="str">
        <x:v>Supplier truss handling; confirm access and delivery plan.</x:v>
      </x:c>
    </x:row>
    <x:row r="46" ht="42" customHeight="1">
      <x:c r="B46" s="2" t="str">
        <x:v>T04</x:v>
      </x:c>
      <x:c r="C46" s="2" t="str">
        <x:v>Framing layout / cleanup</x:v>
      </x:c>
      <x:c r="D46" s="11" t="n">
        <x:v>1</x:v>
      </x:c>
      <x:c r="E46" s="2" t="str">
        <x:v>LOT</x:v>
      </x:c>
      <x:c r="F46" s="35" t="n">
        <x:v>0</x:v>
      </x:c>
      <x:c r="G46" s="26" t="n">
        <x:v>1</x:v>
      </x:c>
      <x:c r="H46" s="26" t="n">
        <x:v>1</x:v>
      </x:c>
      <x:c r="I46" s="2" t="str">
        <x:v>LOT</x:v>
      </x:c>
      <x:c r="J46" s="2" t="str">
        <x:v>Allowance</x:v>
      </x:c>
      <x:c r="K46" s="25" t="str">
        <x:v>Labor scope; no material total implied.</x:v>
      </x:c>
    </x:row>
  </x:sheetData>
  <x:mergeCells>
    <x:mergeCell ref="D1:K1"/>
  </x:mergeCells>
  <x:pageMargins left="0.7" right="0.7" top="0.75" bottom="0.75" header="0.3" footer="0.3"/>
  <x:drawing xmlns:r="http://schemas.openxmlformats.org/officeDocument/2006/relationships" r:id="Rfecea6676e9b485c"/>
</x:worksheet>
</file>