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efe8e31c3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55693dcac5bc4806"/>
    <x:sheet xmlns:r="http://schemas.openxmlformats.org/officeDocument/2006/relationships" name="Measurements" sheetId="2" r:id="R9fcf9438e1174b08"/>
    <x:sheet xmlns:r="http://schemas.openxmlformats.org/officeDocument/2006/relationships" name="Clarifications" sheetId="3" r:id="Rfb4e163073ba47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%"/>
    <x:numFmt numFmtId="202" formatCode="0.00"/>
    <x:numFmt numFmtId="203" formatCode="0"/>
  </x:numFmts>
  <x:fonts count="5">
    <x:font>
      <x:sz val="11"/>
      <x:name val="Carlito"/>
    </x:font>
    <x:font>
      <x:sz val="11"/>
      <x:color rgb="FF243936"/>
      <x:name val="Arial"/>
    </x:font>
    <x:font>
      <x:b/>
      <x:sz val="16"/>
      <x:color rgb="FF174D43"/>
      <x:name val="Arial"/>
    </x:font>
    <x:font>
      <x:b/>
      <x:sz val="11"/>
      <x:color rgb="FFFFFFFF"/>
      <x:name val="Arial"/>
    </x:font>
    <x:font>
      <x:sz val="11"/>
      <x:color rgb="FF1754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D43"/>
      </x:patternFill>
    </x:fill>
    <x:fill>
      <x:patternFill patternType="solid">
        <x:fgColor rgb="FFFFF0CB"/>
      </x:patternFill>
    </x:fill>
    <x:fill>
      <x:patternFill patternType="solid">
        <x:fgColor rgb="FFDDEC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4e835bf7e420c" /><Relationship Type="http://schemas.openxmlformats.org/officeDocument/2006/relationships/theme" Target="/xl/theme/theme1.xml" Id="Rbc0974c9e7304cbe" /><Relationship Type="http://schemas.openxmlformats.org/officeDocument/2006/relationships/sharedStrings" Target="/xl/sharedStrings.xml" Id="R9a3b47f7141441b1" /><Relationship Type="http://schemas.openxmlformats.org/officeDocument/2006/relationships/worksheet" Target="/xl/worksheets/sheet1.xml" Id="R55693dcac5bc4806" /><Relationship Type="http://schemas.openxmlformats.org/officeDocument/2006/relationships/worksheet" Target="/xl/worksheets/sheet2.xml" Id="R9fcf9438e1174b08" /><Relationship Type="http://schemas.openxmlformats.org/officeDocument/2006/relationships/worksheet" Target="/xl/worksheets/sheet3.xml" Id="Rfb4e163073ba47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D43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" hidden="0" customWidth="1"/>
    <x:col min="2" max="2" width="39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0" hidden="0" customWidth="1"/>
    <x:col min="8" max="8" width="13" hidden="0" customWidth="1"/>
    <x:col min="9" max="9" width="15" hidden="0" customWidth="1"/>
    <x:col min="10" max="10" width="14" hidden="0" customWidth="1"/>
    <x:col min="11" max="11" width="10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7" customHeight="1">
      <x:c r="A2" s="3" t="str">
        <x:v>PLAN TO PRICE ESTIMATING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7" customHeight="1">
      <x:c r="A3" s="2" t="str">
        <x:v>Residential addition / selected enclosure and finish takeoff / Review 01 / 11 October 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7" customHeight="1">
      <x:c r="A4" s="2" t="str">
        <x:v>Core scope: F1 floor and W1-W3 wall band, 0-8 ft. Roof/ceiling, foundation, deck and existing-house work excluded.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7" customHeight="1">
      <x:c r="A5" s="2" t="str">
        <x:v>R1: height/ceiling conflict. R2: door rough openings missing. Purchase quantities below are conditional sample quantities.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0" customHeight="1">
      <x:c r="A7" s="5" t="str">
        <x:v>Item ID</x:v>
      </x:c>
      <x:c r="B7" s="5" t="str">
        <x:v>Material / quantity</x:v>
      </x:c>
      <x:c r="C7" s="5" t="str">
        <x:v>Gross</x:v>
      </x:c>
      <x:c r="D7" s="5" t="str">
        <x:v>Deduct</x:v>
      </x:c>
      <x:c r="E7" s="5" t="str">
        <x:v>Net</x:v>
      </x:c>
      <x:c r="F7" s="5" t="str">
        <x:v>Unit</x:v>
      </x:c>
      <x:c r="G7" s="5" t="str">
        <x:v>Waste</x:v>
      </x:c>
      <x:c r="H7" s="5" t="str">
        <x:v>With waste</x:v>
      </x:c>
      <x:c r="I7" s="5" t="str">
        <x:v>Purchase qty</x:v>
      </x:c>
      <x:c r="J7" s="5" t="str">
        <x:v>Buy unit</x:v>
      </x:c>
      <x:c r="K7" s="5" t="str">
        <x:v>Basis / limitation</x:v>
      </x:c>
    </x:row>
    <x:row r="8" ht="27" customHeight="1">
      <x:c r="A8" s="2" t="str">
        <x:v>F01</x:v>
      </x:c>
      <x:c r="B8" s="2" t="str">
        <x:v>Hardwood flooring, 3/4 in</x:v>
      </x:c>
      <x:c r="C8" s="10" t="n">
        <x:f>'Measurements'!$C$30</x:f>
        <x:v>159.5</x:v>
      </x:c>
      <x:c r="D8" s="10" t="n">
        <x:f>0</x:f>
        <x:v>0</x:v>
      </x:c>
      <x:c r="E8" s="10" t="n">
        <x:f>C8-D8</x:f>
        <x:v>159.5</x:v>
      </x:c>
      <x:c r="F8" s="10" t="str">
        <x:v>SF</x:v>
      </x:c>
      <x:c r="G8" s="13" t="n">
        <x:f>'Measurements'!$C$19</x:f>
        <x:v>0.1</x:v>
      </x:c>
      <x:c r="H8" s="10" t="n">
        <x:f>E8*(1+G8)</x:f>
        <x:v>175.45000000000002</x:v>
      </x:c>
      <x:c r="I8" s="10" t="n">
        <x:f>H8</x:f>
        <x:v>175.45000000000002</x:v>
      </x:c>
      <x:c r="J8" s="2" t="str">
        <x:v>SF</x:v>
      </x:c>
      <x:c r="K8" s="2" t="str">
        <x:v>F1 clear floor; purchase packs/product not selected.</x:v>
      </x:c>
    </x:row>
    <x:row r="9" ht="27" customHeight="1">
      <x:c r="A9" s="2" t="str">
        <x:v>F02</x:v>
      </x:c>
      <x:c r="B9" s="2" t="str">
        <x:v>3/4 in T&amp;G plywood subfloor</x:v>
      </x:c>
      <x:c r="C9" s="10" t="n">
        <x:f>'Measurements'!$C$29</x:f>
        <x:v>180</x:v>
      </x:c>
      <x:c r="D9" s="10" t="n">
        <x:f>0</x:f>
        <x:v>0</x:v>
      </x:c>
      <x:c r="E9" s="10" t="n">
        <x:f>C9-D9</x:f>
        <x:v>180</x:v>
      </x:c>
      <x:c r="F9" s="10" t="str">
        <x:v>SF</x:v>
      </x:c>
      <x:c r="G9" s="13" t="n">
        <x:f>'Measurements'!$C$19</x:f>
        <x:v>0.1</x:v>
      </x:c>
      <x:c r="H9" s="10" t="n">
        <x:f>E9*(1+G9)</x:f>
        <x:v>198.00000000000003</x:v>
      </x:c>
      <x:c r="I9" s="10" t="n">
        <x:f>ROUNDUP(H9/'Measurements'!$C$35,0)</x:f>
        <x:v>7</x:v>
      </x:c>
      <x:c r="J9" s="2" t="str">
        <x:v>SHEET</x:v>
      </x:c>
      <x:c r="K9" s="2" t="str">
        <x:v>F1 framing footprint; 4 x 8 area conversion; layout/edge support to confirm.</x:v>
      </x:c>
    </x:row>
    <x:row r="10" ht="27" customHeight="1">
      <x:c r="A10" s="2" t="str">
        <x:v>W01</x:v>
      </x:c>
      <x:c r="B10" s="2" t="str">
        <x:v>1/2 in drywall, W1</x:v>
      </x:c>
      <x:c r="C10" s="10" t="n">
        <x:f>'Measurements'!$C$9*'Measurements'!$C$11</x:f>
        <x:v>88</x:v>
      </x:c>
      <x:c r="D10" s="10" t="n">
        <x:f>'Measurements'!$C$31</x:f>
        <x:v>30</x:v>
      </x:c>
      <x:c r="E10" s="10" t="n">
        <x:f>C10-D10</x:f>
        <x:v>58</x:v>
      </x:c>
      <x:c r="F10" s="10" t="str">
        <x:v>SF</x:v>
      </x:c>
      <x:c r="G10" s="13" t="n">
        <x:f>0</x:f>
        <x:v>0</x:v>
      </x:c>
      <x:c r="H10" s="10" t="n">
        <x:f>E10*(1+G10)</x:f>
        <x:v>58</x:v>
      </x:c>
      <x:c r="I10" s="10" t="n">
        <x:f>H10</x:f>
        <x:v>58</x:v>
      </x:c>
      <x:c r="J10" s="2" t="str">
        <x:v>SF</x:v>
      </x:c>
      <x:c r="K10" s="2" t="str">
        <x:v>Measured net wall band; sheet procurement is D04, not this row.</x:v>
      </x:c>
    </x:row>
    <x:row r="11" ht="27" customHeight="1">
      <x:c r="A11" s="2" t="str">
        <x:v>W02</x:v>
      </x:c>
      <x:c r="B11" s="2" t="str">
        <x:v>1/2 in drywall, W2</x:v>
      </x:c>
      <x:c r="C11" s="10" t="n">
        <x:f>'Measurements'!$C$10*'Measurements'!$C$11</x:f>
        <x:v>116</x:v>
      </x:c>
      <x:c r="D11" s="10" t="n">
        <x:f>0</x:f>
        <x:v>0</x:v>
      </x:c>
      <x:c r="E11" s="10" t="n">
        <x:f>C11-D11</x:f>
        <x:v>116</x:v>
      </x:c>
      <x:c r="F11" s="10" t="str">
        <x:v>SF</x:v>
      </x:c>
      <x:c r="G11" s="13" t="n">
        <x:f>0</x:f>
        <x:v>0</x:v>
      </x:c>
      <x:c r="H11" s="10" t="n">
        <x:f>E11*(1+G11)</x:f>
        <x:v>116</x:v>
      </x:c>
      <x:c r="I11" s="10" t="n">
        <x:f>H11</x:f>
        <x:v>116</x:v>
      </x:c>
      <x:c r="J11" s="2" t="str">
        <x:v>SF</x:v>
      </x:c>
      <x:c r="K11" s="2" t="str">
        <x:v>Measured net wall band; sheet procurement is D04.</x:v>
      </x:c>
    </x:row>
    <x:row r="12" ht="27" customHeight="1">
      <x:c r="A12" s="2" t="str">
        <x:v>W03</x:v>
      </x:c>
      <x:c r="B12" s="2" t="str">
        <x:v>1/2 in drywall, W3</x:v>
      </x:c>
      <x:c r="C12" s="10" t="n">
        <x:f>'Measurements'!$C$10*'Measurements'!$C$11</x:f>
        <x:v>116</x:v>
      </x:c>
      <x:c r="D12" s="10" t="n">
        <x:f>'Measurements'!$C$32</x:f>
        <x:v>66.66666666666667</x:v>
      </x:c>
      <x:c r="E12" s="10" t="n">
        <x:f>C12-D12</x:f>
        <x:v>49.33333333333333</x:v>
      </x:c>
      <x:c r="F12" s="10" t="str">
        <x:v>SF</x:v>
      </x:c>
      <x:c r="G12" s="13" t="n">
        <x:f>0</x:f>
        <x:v>0</x:v>
      </x:c>
      <x:c r="H12" s="10" t="n">
        <x:f>E12*(1+G12)</x:f>
        <x:v>49.33333333333333</x:v>
      </x:c>
      <x:c r="I12" s="10" t="n">
        <x:f>H12</x:f>
        <x:v>49.33333333333333</x:v>
      </x:c>
      <x:c r="J12" s="2" t="str">
        <x:v>SF</x:v>
      </x:c>
      <x:c r="K12" s="2" t="str">
        <x:v>Nominal door deductions R2; sheet procurement is D04.</x:v>
      </x:c>
    </x:row>
    <x:row r="13" ht="27" customHeight="1">
      <x:c r="A13" s="2" t="str">
        <x:v>D01</x:v>
      </x:c>
      <x:c r="B13" s="2" t="str">
        <x:v>W1 vertical blank panels</x:v>
      </x:c>
      <x:c r="C13" s="10" t="n">
        <x:f>ROUNDUP('Measurements'!$C$9/'Measurements'!$C$17,0)*ROUNDUP('Measurements'!$C$11/'Measurements'!$C$18,0)</x:f>
        <x:v>3</x:v>
      </x:c>
      <x:c r="D13" s="10" t="n">
        <x:f>0</x:f>
        <x:v>0</x:v>
      </x:c>
      <x:c r="E13" s="10" t="n">
        <x:f>C13-D13</x:f>
        <x:v>3</x:v>
      </x:c>
      <x:c r="F13" s="10" t="str">
        <x:v>SHEET</x:v>
      </x:c>
      <x:c r="G13" s="13" t="n">
        <x:f>0</x:f>
        <x:v>0</x:v>
      </x:c>
      <x:c r="H13" s="10" t="n">
        <x:f>E13*(1+G13)</x:f>
        <x:v>3</x:v>
      </x:c>
      <x:c r="I13" s="14" t="n">
        <x:f>H13</x:f>
        <x:v>3</x:v>
      </x:c>
      <x:c r="J13" s="2" t="str">
        <x:v>SHEET</x:v>
      </x:c>
      <x:c r="K13" s="2" t="str">
        <x:v>4 ft + 4 ft + 3 ft widths; openings cut out, no reuse credited.</x:v>
      </x:c>
    </x:row>
    <x:row r="14" ht="27" customHeight="1">
      <x:c r="A14" s="2" t="str">
        <x:v>D02</x:v>
      </x:c>
      <x:c r="B14" s="2" t="str">
        <x:v>W2 vertical blank panels</x:v>
      </x:c>
      <x:c r="C14" s="10" t="n">
        <x:f>ROUNDUP('Measurements'!$C$10/'Measurements'!$C$17,0)*ROUNDUP('Measurements'!$C$11/'Measurements'!$C$18,0)</x:f>
        <x:v>4</x:v>
      </x:c>
      <x:c r="D14" s="10" t="n">
        <x:f>0</x:f>
        <x:v>0</x:v>
      </x:c>
      <x:c r="E14" s="10" t="n">
        <x:f>C14-D14</x:f>
        <x:v>4</x:v>
      </x:c>
      <x:c r="F14" s="10" t="str">
        <x:v>SHEET</x:v>
      </x:c>
      <x:c r="G14" s="13" t="n">
        <x:f>0</x:f>
        <x:v>0</x:v>
      </x:c>
      <x:c r="H14" s="10" t="n">
        <x:f>E14*(1+G14)</x:f>
        <x:v>4</x:v>
      </x:c>
      <x:c r="I14" s="14" t="n">
        <x:f>H14</x:f>
        <x:v>4</x:v>
      </x:c>
      <x:c r="J14" s="2" t="str">
        <x:v>SHEET</x:v>
      </x:c>
      <x:c r="K14" s="2" t="str">
        <x:v>4 ft + 4 ft + 4 ft + 2.5 ft widths; H limited to 8 ft.</x:v>
      </x:c>
    </x:row>
    <x:row r="15" ht="27" customHeight="1">
      <x:c r="A15" s="2" t="str">
        <x:v>D03</x:v>
      </x:c>
      <x:c r="B15" s="2" t="str">
        <x:v>W3 vertical blank panels</x:v>
      </x:c>
      <x:c r="C15" s="10" t="n">
        <x:f>ROUNDUP('Measurements'!$C$10/'Measurements'!$C$17,0)*ROUNDUP('Measurements'!$C$11/'Measurements'!$C$18,0)</x:f>
        <x:v>4</x:v>
      </x:c>
      <x:c r="D15" s="10" t="n">
        <x:f>0</x:f>
        <x:v>0</x:v>
      </x:c>
      <x:c r="E15" s="10" t="n">
        <x:f>C15-D15</x:f>
        <x:v>4</x:v>
      </x:c>
      <x:c r="F15" s="10" t="str">
        <x:v>SHEET</x:v>
      </x:c>
      <x:c r="G15" s="13" t="n">
        <x:f>0</x:f>
        <x:v>0</x:v>
      </x:c>
      <x:c r="H15" s="10" t="n">
        <x:f>E15*(1+G15)</x:f>
        <x:v>4</x:v>
      </x:c>
      <x:c r="I15" s="14" t="n">
        <x:f>H15</x:f>
        <x:v>4</x:v>
      </x:c>
      <x:c r="J15" s="2" t="str">
        <x:v>SHEET</x:v>
      </x:c>
      <x:c r="K15" s="2" t="str">
        <x:v>No reuse of door cutouts; opening edge joints require final layout.</x:v>
      </x:c>
    </x:row>
    <x:row r="16" ht="27" customHeight="1">
      <x:c r="A16" s="15" t="str">
        <x:v>D04</x:v>
      </x:c>
      <x:c r="B16" s="15" t="str">
        <x:v>Drywall sheet purchase total</x:v>
      </x:c>
      <x:c r="C16" s="16" t="n">
        <x:f>SUM(E13:E15)</x:f>
        <x:v>11</x:v>
      </x:c>
      <x:c r="D16" s="16" t="n">
        <x:f>0</x:f>
        <x:v>0</x:v>
      </x:c>
      <x:c r="E16" s="16" t="n">
        <x:f>C16-D16</x:f>
        <x:v>11</x:v>
      </x:c>
      <x:c r="F16" s="16" t="str">
        <x:v>SHEET</x:v>
      </x:c>
      <x:c r="G16" s="17" t="n">
        <x:f>'Measurements'!$C$19</x:f>
        <x:v>0.1</x:v>
      </x:c>
      <x:c r="H16" s="16" t="n">
        <x:f>E16*(1+G16)</x:f>
        <x:v>12.100000000000001</x:v>
      </x:c>
      <x:c r="I16" s="18" t="n">
        <x:f>ROUNDUP(H16,0)</x:f>
        <x:v>13</x:v>
      </x:c>
      <x:c r="J16" s="15" t="str">
        <x:v>SHEET</x:v>
      </x:c>
      <x:c r="K16" s="15" t="str">
        <x:v>Only drywall purchase total. D01-D03 are its components; do not add again.</x:v>
      </x:c>
    </x:row>
    <x:row r="17" ht="27" customHeight="1">
      <x:c r="A17" s="2" t="str">
        <x:v>D05</x:v>
      </x:c>
      <x:c r="B17" s="2" t="str">
        <x:v>Drywall fastening model</x:v>
      </x:c>
      <x:c r="C17" s="10" t="n">
        <x:f>SUM(E13:E15)*'Measurements'!$C$22</x:f>
        <x:v>396</x:v>
      </x:c>
      <x:c r="D17" s="10" t="n">
        <x:f>0</x:f>
        <x:v>0</x:v>
      </x:c>
      <x:c r="E17" s="10" t="n">
        <x:f>C17-D17</x:f>
        <x:v>396</x:v>
      </x:c>
      <x:c r="F17" s="10" t="str">
        <x:v>EA</x:v>
      </x:c>
      <x:c r="G17" s="13" t="n">
        <x:f>'Measurements'!$C$19</x:f>
        <x:v>0.1</x:v>
      </x:c>
      <x:c r="H17" s="10" t="n">
        <x:f>E17*(1+G17)</x:f>
        <x:v>435.6</x:v>
      </x:c>
      <x:c r="I17" s="14" t="n">
        <x:f>ROUNDUP(H17,0)</x:f>
        <x:v>436</x:v>
      </x:c>
      <x:c r="J17" s="2" t="str">
        <x:v>EA</x:v>
      </x:c>
      <x:c r="K17" s="2" t="str">
        <x:v>36 screws/blank panel ASSUMPTION; verify spacing, board and opening details R5.</x:v>
      </x:c>
    </x:row>
    <x:row r="18" ht="27" customHeight="1">
      <x:c r="A18" s="2" t="str">
        <x:v>D06</x:v>
      </x:c>
      <x:c r="B18" s="2" t="str">
        <x:v>Vertical joint tape</x:v>
      </x:c>
      <x:c r="C18" s="10" t="n">
        <x:f>((E13-1)+(E14-1)+(E15-1))*'Measurements'!$C$11+4*'Measurements'!$C$11</x:f>
        <x:v>96</x:v>
      </x:c>
      <x:c r="D18" s="10" t="n">
        <x:f>0</x:f>
        <x:v>0</x:v>
      </x:c>
      <x:c r="E18" s="10" t="n">
        <x:f>C18-D18</x:f>
        <x:v>96</x:v>
      </x:c>
      <x:c r="F18" s="10" t="str">
        <x:v>LF</x:v>
      </x:c>
      <x:c r="G18" s="13" t="n">
        <x:f>'Measurements'!$C$19</x:f>
        <x:v>0.1</x:v>
      </x:c>
      <x:c r="H18" s="10" t="n">
        <x:f>E18*(1+G18)</x:f>
        <x:v>105.60000000000001</x:v>
      </x:c>
      <x:c r="I18" s="14" t="n">
        <x:f>ROUNDUP(H18/'Measurements'!$C$23,0)</x:f>
        <x:v>1</x:v>
      </x:c>
      <x:c r="J18" s="2" t="str">
        <x:v>ROLL</x:v>
      </x:c>
      <x:c r="K18" s="2" t="str">
        <x:v>8 field joints + 2 corners + 2 assumed existing-wall ties; excludes ceiling seam.</x:v>
      </x:c>
    </x:row>
    <x:row r="19" ht="27" customHeight="1">
      <x:c r="A19" s="2" t="str">
        <x:v>E01</x:v>
      </x:c>
      <x:c r="B19" s="2" t="str">
        <x:v>1/2 in exterior plywood, W1</x:v>
      </x:c>
      <x:c r="C19" s="10" t="n">
        <x:f>'Measurements'!$C$7*'Measurements'!$C$11</x:f>
        <x:v>96</x:v>
      </x:c>
      <x:c r="D19" s="10" t="n">
        <x:f>'Measurements'!$C$31</x:f>
        <x:v>30</x:v>
      </x:c>
      <x:c r="E19" s="10" t="n">
        <x:f>C19-D19</x:f>
        <x:v>66</x:v>
      </x:c>
      <x:c r="F19" s="10" t="str">
        <x:v>SF</x:v>
      </x:c>
      <x:c r="G19" s="13" t="n">
        <x:f>0</x:f>
        <x:v>0</x:v>
      </x:c>
      <x:c r="H19" s="10" t="n">
        <x:f>E19*(1+G19)</x:f>
        <x:v>66</x:v>
      </x:c>
      <x:c r="I19" s="10" t="n">
        <x:f>H19</x:f>
        <x:v>66</x:v>
      </x:c>
      <x:c r="J19" s="2" t="str">
        <x:v>SF</x:v>
      </x:c>
      <x:c r="K19" s="2" t="str">
        <x:v>Net wall coverage; sheet purchase E04.</x:v>
      </x:c>
    </x:row>
    <x:row r="20" ht="27" customHeight="1">
      <x:c r="A20" s="2" t="str">
        <x:v>E02</x:v>
      </x:c>
      <x:c r="B20" s="2" t="str">
        <x:v>1/2 in exterior plywood, W2</x:v>
      </x:c>
      <x:c r="C20" s="10" t="n">
        <x:f>'Measurements'!$C$8*'Measurements'!$C$11</x:f>
        <x:v>120</x:v>
      </x:c>
      <x:c r="D20" s="10" t="n">
        <x:f>0</x:f>
        <x:v>0</x:v>
      </x:c>
      <x:c r="E20" s="10" t="n">
        <x:f>C20-D20</x:f>
        <x:v>120</x:v>
      </x:c>
      <x:c r="F20" s="10" t="str">
        <x:v>SF</x:v>
      </x:c>
      <x:c r="G20" s="13" t="n">
        <x:f>0</x:f>
        <x:v>0</x:v>
      </x:c>
      <x:c r="H20" s="10" t="n">
        <x:f>E20*(1+G20)</x:f>
        <x:v>120</x:v>
      </x:c>
      <x:c r="I20" s="10" t="n">
        <x:f>H20</x:f>
        <x:v>120</x:v>
      </x:c>
      <x:c r="J20" s="2" t="str">
        <x:v>SF</x:v>
      </x:c>
      <x:c r="K20" s="2" t="str">
        <x:v>Net wall coverage; sheet purchase E04.</x:v>
      </x:c>
    </x:row>
    <x:row r="21" ht="27" customHeight="1">
      <x:c r="A21" s="2" t="str">
        <x:v>E03</x:v>
      </x:c>
      <x:c r="B21" s="2" t="str">
        <x:v>1/2 in exterior plywood, W3</x:v>
      </x:c>
      <x:c r="C21" s="10" t="n">
        <x:f>'Measurements'!$C$8*'Measurements'!$C$11</x:f>
        <x:v>120</x:v>
      </x:c>
      <x:c r="D21" s="10" t="n">
        <x:f>'Measurements'!$C$32</x:f>
        <x:v>66.66666666666667</x:v>
      </x:c>
      <x:c r="E21" s="10" t="n">
        <x:f>C21-D21</x:f>
        <x:v>53.33333333333333</x:v>
      </x:c>
      <x:c r="F21" s="10" t="str">
        <x:v>SF</x:v>
      </x:c>
      <x:c r="G21" s="13" t="n">
        <x:f>0</x:f>
        <x:v>0</x:v>
      </x:c>
      <x:c r="H21" s="10" t="n">
        <x:f>E21*(1+G21)</x:f>
        <x:v>53.33333333333333</x:v>
      </x:c>
      <x:c r="I21" s="10" t="n">
        <x:f>H21</x:f>
        <x:v>53.33333333333333</x:v>
      </x:c>
      <x:c r="J21" s="2" t="str">
        <x:v>SF</x:v>
      </x:c>
      <x:c r="K21" s="2" t="str">
        <x:v>Nominal door deductions R2; sheet purchase E04.</x:v>
      </x:c>
    </x:row>
    <x:row r="22" ht="27" customHeight="1">
      <x:c r="A22" s="2" t="str">
        <x:v>E04</x:v>
      </x:c>
      <x:c r="B22" s="2" t="str">
        <x:v>Wall sheathing blank panels</x:v>
      </x:c>
      <x:c r="C22" s="10" t="n">
        <x:f>ROUNDUP('Measurements'!$C$7/'Measurements'!$C$17,0)+2*ROUNDUP('Measurements'!$C$8/'Measurements'!$C$17,0)</x:f>
        <x:v>11</x:v>
      </x:c>
      <x:c r="D22" s="10" t="n">
        <x:f>0</x:f>
        <x:v>0</x:v>
      </x:c>
      <x:c r="E22" s="10" t="n">
        <x:f>C22-D22</x:f>
        <x:v>11</x:v>
      </x:c>
      <x:c r="F22" s="10" t="str">
        <x:v>SHEET</x:v>
      </x:c>
      <x:c r="G22" s="13" t="n">
        <x:f>'Measurements'!$C$19</x:f>
        <x:v>0.1</x:v>
      </x:c>
      <x:c r="H22" s="10" t="n">
        <x:f>E22*(1+G22)</x:f>
        <x:v>12.100000000000001</x:v>
      </x:c>
      <x:c r="I22" s="14" t="n">
        <x:f>ROUNDUP(H22,0)</x:f>
        <x:v>13</x:v>
      </x:c>
      <x:c r="J22" s="2" t="str">
        <x:v>SHEET</x:v>
      </x:c>
      <x:c r="K22" s="2" t="str">
        <x:v>8 ft band; 3 + 4 + 4 blanks, openings cut out; no reuse credited.</x:v>
      </x:c>
    </x:row>
    <x:row r="23" ht="27" customHeight="1">
      <x:c r="A23" s="2" t="str">
        <x:v>E05</x:v>
      </x:c>
      <x:c r="B23" s="2" t="str">
        <x:v>Housewrap coverage</x:v>
      </x:c>
      <x:c r="C23" s="10" t="n">
        <x:f>'Measurements'!$C$34</x:f>
        <x:v>336</x:v>
      </x:c>
      <x:c r="D23" s="10" t="n">
        <x:f>0</x:f>
        <x:v>0</x:v>
      </x:c>
      <x:c r="E23" s="10" t="n">
        <x:f>C23-D23</x:f>
        <x:v>336</x:v>
      </x:c>
      <x:c r="F23" s="10" t="str">
        <x:v>SF</x:v>
      </x:c>
      <x:c r="G23" s="13" t="n">
        <x:f>'Measurements'!$C$20</x:f>
        <x:v>0.15</x:v>
      </x:c>
      <x:c r="H23" s="10" t="n">
        <x:f>E23*(1+G23)</x:f>
        <x:v>386.4</x:v>
      </x:c>
      <x:c r="I23" s="10" t="n">
        <x:f>H23</x:f>
        <x:v>386.4</x:v>
      </x:c>
      <x:c r="J23" s="2" t="str">
        <x:v>SF</x:v>
      </x:c>
      <x:c r="K23" s="2" t="str">
        <x:v>Gross wrap across openings + 15% laps/cuts; product roll count pending.</x:v>
      </x:c>
    </x:row>
    <x:row r="24" ht="27" customHeight="1">
      <x:c r="A24" s="2" t="str">
        <x:v>E06</x:v>
      </x:c>
      <x:c r="B24" s="2" t="str">
        <x:v>Siding coverage, wall band</x:v>
      </x:c>
      <x:c r="C24" s="10" t="n">
        <x:f>'Measurements'!$C$34</x:f>
        <x:v>336</x:v>
      </x:c>
      <x:c r="D24" s="10" t="n">
        <x:f>'Measurements'!$C$31+'Measurements'!$C$32</x:f>
        <x:v>96.66666666666667</x:v>
      </x:c>
      <x:c r="E24" s="10" t="n">
        <x:f>C24-D24</x:f>
        <x:v>239.33333333333331</x:v>
      </x:c>
      <x:c r="F24" s="10" t="str">
        <x:v>SF</x:v>
      </x:c>
      <x:c r="G24" s="13" t="n">
        <x:f>'Measurements'!$C$19</x:f>
        <x:v>0.1</x:v>
      </x:c>
      <x:c r="H24" s="10" t="n">
        <x:f>E24*(1+G24)</x:f>
        <x:v>263.26666666666665</x:v>
      </x:c>
      <x:c r="I24" s="10" t="n">
        <x:f>H24</x:f>
        <x:v>263.26666666666665</x:v>
      </x:c>
      <x:c r="J24" s="2" t="str">
        <x:v>SF</x:v>
      </x:c>
      <x:c r="K24" s="2" t="str">
        <x:v>Profile/pack, gable, trims and overhang areas unresolved R4.</x:v>
      </x:c>
    </x:row>
    <x:row r="25" ht="27" customHeight="1">
      <x:c r="A25" s="2" t="str">
        <x:v>I01</x:v>
      </x:c>
      <x:c r="B25" s="2" t="str">
        <x:v>R-19 wall insulation coverage</x:v>
      </x:c>
      <x:c r="C25" s="10" t="n">
        <x:f>'Measurements'!$C$34</x:f>
        <x:v>336</x:v>
      </x:c>
      <x:c r="D25" s="10" t="n">
        <x:f>'Measurements'!$C$31+'Measurements'!$C$32</x:f>
        <x:v>96.66666666666667</x:v>
      </x:c>
      <x:c r="E25" s="10" t="n">
        <x:f>C25-D25</x:f>
        <x:v>239.33333333333331</x:v>
      </x:c>
      <x:c r="F25" s="10" t="str">
        <x:v>SF</x:v>
      </x:c>
      <x:c r="G25" s="13" t="n">
        <x:f>'Measurements'!$C$19</x:f>
        <x:v>0.1</x:v>
      </x:c>
      <x:c r="H25" s="10" t="n">
        <x:f>E25*(1+G25)</x:f>
        <x:v>263.26666666666665</x:v>
      </x:c>
      <x:c r="I25" s="10" t="n">
        <x:f>H25</x:f>
        <x:v>263.26666666666665</x:v>
      </x:c>
      <x:c r="J25" s="2" t="str">
        <x:v>SF</x:v>
      </x:c>
      <x:c r="K25" s="2" t="str">
        <x:v>Assembly-area allowance includes framing; not a net cavity/batt count.</x:v>
      </x:c>
    </x:row>
    <x:row r="26" ht="27" customHeight="1">
      <x:c r="A26" s="2" t="str">
        <x:v>I02</x:v>
      </x:c>
      <x:c r="B26" s="2" t="str">
        <x:v>R-30 floor insulation coverage</x:v>
      </x:c>
      <x:c r="C26" s="10" t="n">
        <x:f>'Measurements'!$C$29</x:f>
        <x:v>180</x:v>
      </x:c>
      <x:c r="D26" s="10" t="n">
        <x:f>0</x:f>
        <x:v>0</x:v>
      </x:c>
      <x:c r="E26" s="10" t="n">
        <x:f>C26-D26</x:f>
        <x:v>180</x:v>
      </x:c>
      <x:c r="F26" s="10" t="str">
        <x:v>SF</x:v>
      </x:c>
      <x:c r="G26" s="13" t="n">
        <x:f>'Measurements'!$C$19</x:f>
        <x:v>0.1</x:v>
      </x:c>
      <x:c r="H26" s="10" t="n">
        <x:f>E26*(1+G26)</x:f>
        <x:v>198.00000000000003</x:v>
      </x:c>
      <x:c r="I26" s="10" t="n">
        <x:f>H26</x:f>
        <x:v>198.00000000000003</x:v>
      </x:c>
      <x:c r="J26" s="2" t="str">
        <x:v>SF</x:v>
      </x:c>
      <x:c r="K26" s="2" t="str">
        <x:v>Gross framing footprint; cavity widths/product packs not resolved.</x:v>
      </x:c>
    </x:row>
    <x:row r="27" ht="27" customHeight="1">
      <x:c r="A27" s="2" t="str">
        <x:v>P01</x:v>
      </x:c>
      <x:c r="B27" s="2" t="str">
        <x:v>2 x 6 double top plates</x:v>
      </x:c>
      <x:c r="C27" s="10" t="n">
        <x:f>'Measurements'!$C$36*'Measurements'!$C$24</x:f>
        <x:v>84</x:v>
      </x:c>
      <x:c r="D27" s="10" t="n">
        <x:f>0</x:f>
        <x:v>0</x:v>
      </x:c>
      <x:c r="E27" s="10" t="n">
        <x:f>C27-D27</x:f>
        <x:v>84</x:v>
      </x:c>
      <x:c r="F27" s="10" t="str">
        <x:v>LF</x:v>
      </x:c>
      <x:c r="G27" s="13" t="n">
        <x:f>'Measurements'!$C$19</x:f>
        <x:v>0.1</x:v>
      </x:c>
      <x:c r="H27" s="10" t="n">
        <x:f>E27*(1+G27)</x:f>
        <x:v>92.4</x:v>
      </x:c>
      <x:c r="I27" s="14" t="n">
        <x:f>ROUNDUP(H27/'Measurements'!$C$21,0)</x:f>
        <x:v>6</x:v>
      </x:c>
      <x:c r="J27" s="2" t="str">
        <x:v>16 FT PC</x:v>
      </x:c>
      <x:c r="K27" s="2" t="str">
        <x:v>LF supply conversion only; laps/splice/cutting layout to confirm.</x:v>
      </x:c>
    </x:row>
    <x:row r="28" ht="27" customHeight="1">
      <x:c r="A28" s="2" t="str">
        <x:v>P02</x:v>
      </x:c>
      <x:c r="B28" s="2" t="str">
        <x:v>2 x 6 sole plate, installed</x:v>
      </x:c>
      <x:c r="C28" s="10" t="n">
        <x:f>'Measurements'!$C$36*'Measurements'!$C$25</x:f>
        <x:v>42</x:v>
      </x:c>
      <x:c r="D28" s="10" t="n">
        <x:f>'Measurements'!$C$16*'Measurements'!$C$14</x:f>
        <x:v>10</x:v>
      </x:c>
      <x:c r="E28" s="10" t="n">
        <x:f>C28-D28</x:f>
        <x:v>32</x:v>
      </x:c>
      <x:c r="F28" s="10" t="str">
        <x:v>LF</x:v>
      </x:c>
      <x:c r="G28" s="13" t="n">
        <x:f>'Measurements'!$C$19</x:f>
        <x:v>0.1</x:v>
      </x:c>
      <x:c r="H28" s="10" t="n">
        <x:f>E28*(1+G28)</x:f>
        <x:v>35.2</x:v>
      </x:c>
      <x:c r="I28" s="14" t="n">
        <x:f>ROUNDUP(H28/'Measurements'!$C$21,0)</x:f>
        <x:v>3</x:v>
      </x:c>
      <x:c r="J28" s="2" t="str">
        <x:v>16 FT PC</x:v>
      </x:c>
      <x:c r="K28" s="2" t="str">
        <x:v>Door widths deducted; temporary threshold plates not included.</x:v>
      </x:c>
    </x:row>
    <x:row r="29" ht="27" customHeight="1">
      <x:c r="A29" s="2" t="str">
        <x:v>O01</x:v>
      </x:c>
      <x:c r="B29" s="2" t="str">
        <x:v>Window 101 assembly</x:v>
      </x:c>
      <x:c r="C29" s="10" t="n">
        <x:f>'Measurements'!$C$26</x:f>
        <x:v>1</x:v>
      </x:c>
      <x:c r="D29" s="10" t="n">
        <x:f>0</x:f>
        <x:v>0</x:v>
      </x:c>
      <x:c r="E29" s="10" t="n">
        <x:f>C29-D29</x:f>
        <x:v>1</x:v>
      </x:c>
      <x:c r="F29" s="10" t="str">
        <x:v>EA</x:v>
      </x:c>
      <x:c r="G29" s="13" t="n">
        <x:f>0</x:f>
        <x:v>0</x:v>
      </x:c>
      <x:c r="H29" s="10" t="n">
        <x:f>E29*(1+G29)</x:f>
        <x:v>1</x:v>
      </x:c>
      <x:c r="I29" s="14" t="n">
        <x:f>H29</x:f>
        <x:v>1</x:v>
      </x:c>
      <x:c r="J29" s="2" t="str">
        <x:v>ASSEMBLY</x:v>
      </x:c>
      <x:c r="K29" s="2" t="str">
        <x:v>6 x 5 ft RO; verify model and units per combined assembly.</x:v>
      </x:c>
    </x:row>
    <x:row r="30" ht="27" customHeight="1">
      <x:c r="A30" s="2" t="str">
        <x:v>O02</x:v>
      </x:c>
      <x:c r="B30" s="2" t="str">
        <x:v>Door 101/102 pairs</x:v>
      </x:c>
      <x:c r="C30" s="10" t="n">
        <x:f>'Measurements'!$C$16</x:f>
        <x:v>2</x:v>
      </x:c>
      <x:c r="D30" s="10" t="n">
        <x:f>0</x:f>
        <x:v>0</x:v>
      </x:c>
      <x:c r="E30" s="10" t="n">
        <x:f>C30-D30</x:f>
        <x:v>2</x:v>
      </x:c>
      <x:c r="F30" s="10" t="str">
        <x:v>PAIR</x:v>
      </x:c>
      <x:c r="G30" s="13" t="n">
        <x:f>0</x:f>
        <x:v>0</x:v>
      </x:c>
      <x:c r="H30" s="10" t="n">
        <x:f>E30*(1+G30)</x:f>
        <x:v>2</x:v>
      </x:c>
      <x:c r="I30" s="14" t="n">
        <x:f>H30</x:f>
        <x:v>2</x:v>
      </x:c>
      <x:c r="J30" s="2" t="str">
        <x:v>PAIR</x:v>
      </x:c>
      <x:c r="K30" s="2" t="str">
        <x:v>Two pairs, each 2 leaves at 2 ft 6 in x 6 ft 8 in; frame RO pending.</x:v>
      </x:c>
    </x:row>
    <x:row r="31" ht="27" customHeight="1">
      <x:c r="A31" s="2" t="str">
        <x:v>O03</x:v>
      </x:c>
      <x:c r="B31" s="2" t="str">
        <x:v>Door leaf count</x:v>
      </x:c>
      <x:c r="C31" s="10" t="n">
        <x:f>'Measurements'!$C$16*2</x:f>
        <x:v>4</x:v>
      </x:c>
      <x:c r="D31" s="10" t="n">
        <x:f>0</x:f>
        <x:v>0</x:v>
      </x:c>
      <x:c r="E31" s="10" t="n">
        <x:f>C31-D31</x:f>
        <x:v>4</x:v>
      </x:c>
      <x:c r="F31" s="10" t="str">
        <x:v>LEAF</x:v>
      </x:c>
      <x:c r="G31" s="13" t="n">
        <x:f>0</x:f>
        <x:v>0</x:v>
      </x:c>
      <x:c r="H31" s="10" t="n">
        <x:f>E31*(1+G31)</x:f>
        <x:v>4</x:v>
      </x:c>
      <x:c r="I31" s="14" t="n">
        <x:f>H31</x:f>
        <x:v>4</x:v>
      </x:c>
      <x:c r="J31" s="2" t="str">
        <x:v>LEAF</x:v>
      </x:c>
      <x:c r="K31" s="2" t="str">
        <x:v>Informational component of O02; not four additional door assemblies.</x:v>
      </x:c>
    </x:row>
    <x:row r="32" ht="27" customHeight="1">
      <x:c r="A32" s="2" t="str">
        <x:v>T01</x:v>
      </x:c>
      <x:c r="B32" s="2" t="str">
        <x:v>Interior baseboard</x:v>
      </x:c>
      <x:c r="C32" s="10" t="n">
        <x:f>'Measurements'!$C$37</x:f>
        <x:v>40</x:v>
      </x:c>
      <x:c r="D32" s="10" t="n">
        <x:f>'Measurements'!$C$16*'Measurements'!$C$14</x:f>
        <x:v>10</x:v>
      </x:c>
      <x:c r="E32" s="10" t="n">
        <x:f>C32-D32</x:f>
        <x:v>30</x:v>
      </x:c>
      <x:c r="F32" s="10" t="str">
        <x:v>LF</x:v>
      </x:c>
      <x:c r="G32" s="13" t="n">
        <x:f>'Measurements'!$C$19</x:f>
        <x:v>0.1</x:v>
      </x:c>
      <x:c r="H32" s="10" t="n">
        <x:f>E32*(1+G32)</x:f>
        <x:v>33</x:v>
      </x:c>
      <x:c r="I32" s="10" t="n">
        <x:f>H32</x:f>
        <x:v>33</x:v>
      </x:c>
      <x:c r="J32" s="2" t="str">
        <x:v>LF</x:v>
      </x:c>
      <x:c r="K32" s="2" t="str">
        <x:v>Three walls only, deduct door widths; profiles/stock lengths to confirm.</x:v>
      </x:c>
    </x:row>
    <x:row r="33" ht="27" customHeight="1">
      <x:c r="A33" s="2" t="str">
        <x:v>T02</x:v>
      </x:c>
      <x:c r="B33" s="2" t="str">
        <x:v>Window casing reference</x:v>
      </x:c>
      <x:c r="C33" s="10" t="n">
        <x:f>2*('Measurements'!$C$12+'Measurements'!$C$13)</x:f>
        <x:v>22</x:v>
      </x:c>
      <x:c r="D33" s="10" t="n">
        <x:f>0</x:f>
        <x:v>0</x:v>
      </x:c>
      <x:c r="E33" s="10" t="n">
        <x:f>C33-D33</x:f>
        <x:v>22</x:v>
      </x:c>
      <x:c r="F33" s="10" t="str">
        <x:v>LF</x:v>
      </x:c>
      <x:c r="G33" s="13" t="n">
        <x:f>0</x:f>
        <x:v>0</x:v>
      </x:c>
      <x:c r="H33" s="10" t="n">
        <x:f>E33*(1+G33)</x:f>
        <x:v>22</x:v>
      </x:c>
      <x:c r="I33" s="10" t="n">
        <x:f>H33</x:f>
        <x:v>22</x:v>
      </x:c>
      <x:c r="J33" s="2" t="str">
        <x:v>LF</x:v>
      </x:c>
      <x:c r="K33" s="2" t="str">
        <x:v>RO perimeter only; not a trim purchase length. Reveals/miters to add.</x:v>
      </x:c>
    </x:row>
    <x:row r="34" ht="27" customHeight="1">
      <x:c r="A34" s="2" t="str">
        <x:v>T03</x:v>
      </x:c>
      <x:c r="B34" s="2" t="str">
        <x:v>Door casing reference</x:v>
      </x:c>
      <x:c r="C34" s="10" t="n">
        <x:f>'Measurements'!$C$16*(2*'Measurements'!$C$15+'Measurements'!$C$14)</x:f>
        <x:v>36.66666666666667</x:v>
      </x:c>
      <x:c r="D34" s="10" t="n">
        <x:f>0</x:f>
        <x:v>0</x:v>
      </x:c>
      <x:c r="E34" s="10" t="n">
        <x:f>C34-D34</x:f>
        <x:v>36.66666666666667</x:v>
      </x:c>
      <x:c r="F34" s="10" t="str">
        <x:v>LF</x:v>
      </x:c>
      <x:c r="G34" s="13" t="n">
        <x:f>0</x:f>
        <x:v>0</x:v>
      </x:c>
      <x:c r="H34" s="10" t="n">
        <x:f>E34*(1+G34)</x:f>
        <x:v>36.66666666666667</x:v>
      </x:c>
      <x:c r="I34" s="10" t="n">
        <x:f>H34</x:f>
        <x:v>36.66666666666667</x:v>
      </x:c>
      <x:c r="J34" s="2" t="str">
        <x:v>LF</x:v>
      </x:c>
      <x:c r="K34" s="2" t="str">
        <x:v>Interior three-sided nominal perimeter only; reveals/miters to add.</x:v>
      </x:c>
    </x:row>
    <x:row r="35" ht="27" customHeight="1">
      <x:c r="A35" s="2" t="str">
        <x:v>F03</x:v>
      </x:c>
      <x:c r="B35" s="2" t="str">
        <x:v>Wall paint area per coat</x:v>
      </x:c>
      <x:c r="C35" s="10" t="n">
        <x:f>SUM(E10:E12)</x:f>
        <x:v>223.33333333333331</x:v>
      </x:c>
      <x:c r="D35" s="10" t="n">
        <x:f>0</x:f>
        <x:v>0</x:v>
      </x:c>
      <x:c r="E35" s="10" t="n">
        <x:f>C35-D35</x:f>
        <x:v>223.33333333333331</x:v>
      </x:c>
      <x:c r="F35" s="10" t="str">
        <x:v>SF</x:v>
      </x:c>
      <x:c r="G35" s="13" t="n">
        <x:f>0</x:f>
        <x:v>0</x:v>
      </x:c>
      <x:c r="H35" s="10" t="n">
        <x:f>E35*(1+G35)</x:f>
        <x:v>223.33333333333331</x:v>
      </x:c>
      <x:c r="I35" s="10" t="n">
        <x:f>H35</x:f>
        <x:v>223.33333333333331</x:v>
      </x:c>
      <x:c r="J35" s="2" t="str">
        <x:v>SF</x:v>
      </x:c>
      <x:c r="K35" s="2" t="str">
        <x:v>Wall band only; excludes ceiling, trim and upper/gable surfaces.</x:v>
      </x:c>
    </x:row>
    <x:row r="36" ht="27" customHeight="1">
      <x:c r="A36" s="2" t="str">
        <x:v>F04</x:v>
      </x:c>
      <x:c r="B36" s="2" t="str">
        <x:v>Wall primer application area</x:v>
      </x:c>
      <x:c r="C36" s="10" t="n">
        <x:f>E35</x:f>
        <x:v>223.33333333333331</x:v>
      </x:c>
      <x:c r="D36" s="10" t="n">
        <x:f>0</x:f>
        <x:v>0</x:v>
      </x:c>
      <x:c r="E36" s="10" t="n">
        <x:f>C36-D36</x:f>
        <x:v>223.33333333333331</x:v>
      </x:c>
      <x:c r="F36" s="10" t="str">
        <x:v>SF</x:v>
      </x:c>
      <x:c r="G36" s="13" t="n">
        <x:f>0</x:f>
        <x:v>0</x:v>
      </x:c>
      <x:c r="H36" s="10" t="n">
        <x:f>E36*(1+G36)</x:f>
        <x:v>223.33333333333331</x:v>
      </x:c>
      <x:c r="I36" s="10" t="n">
        <x:f>H36</x:f>
        <x:v>223.33333333333331</x:v>
      </x:c>
      <x:c r="J36" s="2" t="str">
        <x:v>SF-COAT</x:v>
      </x:c>
      <x:c r="K36" s="2" t="str">
        <x:v>One primer coat per T-1; gallons pending approved product coverage.</x:v>
      </x:c>
    </x:row>
    <x:row r="37" ht="27" customHeight="1">
      <x:c r="A37" s="2" t="str">
        <x:v>F05</x:v>
      </x:c>
      <x:c r="B37" s="2" t="str">
        <x:v>Wall finish application area</x:v>
      </x:c>
      <x:c r="C37" s="10" t="n">
        <x:f>E35</x:f>
        <x:v>223.33333333333331</x:v>
      </x:c>
      <x:c r="D37" s="10" t="n">
        <x:f>0</x:f>
        <x:v>0</x:v>
      </x:c>
      <x:c r="E37" s="10" t="n">
        <x:f>C37-D37</x:f>
        <x:v>223.33333333333331</x:v>
      </x:c>
      <x:c r="F37" s="10" t="str">
        <x:v>SF</x:v>
      </x:c>
      <x:c r="G37" s="13" t="n">
        <x:f>0</x:f>
        <x:v>0</x:v>
      </x:c>
      <x:c r="H37" s="10" t="n">
        <x:f>E37*(1+G37)</x:f>
        <x:v>223.33333333333331</x:v>
      </x:c>
      <x:c r="I37" s="10" t="n">
        <x:f>H37</x:f>
        <x:v>223.33333333333331</x:v>
      </x:c>
      <x:c r="J37" s="2" t="str">
        <x:v>SF-COAT</x:v>
      </x:c>
      <x:c r="K37" s="2" t="str">
        <x:v>One scheduled finish coat; T-1 calls for recoat if substrate visible.</x:v>
      </x:c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30" customHeight="1">
      <x:c r="A40" s="5" t="str">
        <x:v>QUANTITIES NOT RELEASED</x:v>
      </x:c>
      <x:c r="B40" s="5"/>
      <x:c r="C40" s="5"/>
      <x:c r="D40" s="5"/>
      <x:c r="E40" s="5"/>
      <x:c r="F40" s="5"/>
      <x:c r="G40" s="5"/>
      <x:c r="H40" s="5"/>
      <x:c r="I40" s="5"/>
      <x:c r="J40" s="5"/>
      <x:c r="K40" s="5"/>
    </x:row>
    <x:row r="41" ht="27" customHeight="1">
      <x:c r="A41" s="2" t="str">
        <x:v>H01</x:v>
      </x:c>
      <x:c r="B41" s="2" t="str">
        <x:v>2 x 6 field/king/jack/cripple studs</x:v>
      </x:c>
      <x:c r="C41" s="2"/>
      <x:c r="D41" s="2"/>
      <x:c r="E41" s="2"/>
      <x:c r="F41" s="2"/>
      <x:c r="G41" s="2"/>
      <x:c r="H41" s="2"/>
      <x:c r="I41" s="2" t="str">
        <x:v>Unresolved</x:v>
      </x:c>
      <x:c r="J41" s="2"/>
      <x:c r="K41" s="2" t="str">
        <x:v>Opening offsets, rough openings, corner pack and connections required.</x:v>
      </x:c>
    </x:row>
    <x:row r="42" ht="27" customHeight="1">
      <x:c r="A42" s="2" t="str">
        <x:v>H02</x:v>
      </x:c>
      <x:c r="B42" s="2" t="str">
        <x:v>Headers / LVL / jamb posts</x:v>
      </x:c>
      <x:c r="C42" s="2"/>
      <x:c r="D42" s="2"/>
      <x:c r="E42" s="2"/>
      <x:c r="F42" s="2"/>
      <x:c r="G42" s="2"/>
      <x:c r="H42" s="2"/>
      <x:c r="I42" s="2" t="str">
        <x:v>Unresolved</x:v>
      </x:c>
      <x:c r="J42" s="2"/>
      <x:c r="K42" s="2" t="str">
        <x:v>Plan shows members; bearing lengths, full connection and scope reconciliation required.</x:v>
      </x:c>
    </x:row>
    <x:row r="43" ht="27" customHeight="1">
      <x:c r="A43" s="2" t="str">
        <x:v>H03</x:v>
      </x:c>
      <x:c r="B43" s="2" t="str">
        <x:v>Roof framing, sheathing and roofing</x:v>
      </x:c>
      <x:c r="C43" s="2"/>
      <x:c r="D43" s="2"/>
      <x:c r="E43" s="2"/>
      <x:c r="F43" s="2"/>
      <x:c r="G43" s="2"/>
      <x:c r="H43" s="2"/>
      <x:c r="I43" s="2" t="str">
        <x:v>Unresolved</x:v>
      </x:c>
      <x:c r="J43" s="2"/>
      <x:c r="K43" s="2" t="str">
        <x:v>A-3 details conflict: 2x8 vs 2x10 rafters; 5/8 vs 1/2 in sheathing.</x:v>
      </x:c>
    </x:row>
    <x:row r="44" ht="27" customHeight="1">
      <x:c r="A44" s="2" t="str">
        <x:v>H04</x:v>
      </x:c>
      <x:c r="B44" s="2" t="str">
        <x:v>Ceiling board and insulation</x:v>
      </x:c>
      <x:c r="C44" s="2"/>
      <x:c r="D44" s="2"/>
      <x:c r="E44" s="2"/>
      <x:c r="F44" s="2"/>
      <x:c r="G44" s="2"/>
      <x:c r="H44" s="2"/>
      <x:c r="I44" s="2" t="str">
        <x:v>Unresolved</x:v>
      </x:c>
      <x:c r="J44" s="2"/>
      <x:c r="K44" s="2" t="str">
        <x:v>Flat 8 ft schedule vs raised/hipped geometry; flat area 159.5 SF is reference only.</x:v>
      </x:c>
    </x:row>
    <x:row r="45" ht="27" customHeight="1">
      <x:c r="A45" s="2" t="str">
        <x:v>H05</x:v>
      </x:c>
      <x:c r="B45" s="2" t="str">
        <x:v>Compound, sealant and product packs</x:v>
      </x:c>
      <x:c r="C45" s="2"/>
      <x:c r="D45" s="2"/>
      <x:c r="E45" s="2"/>
      <x:c r="F45" s="2"/>
      <x:c r="G45" s="2"/>
      <x:c r="H45" s="2"/>
      <x:c r="I45" s="2" t="str">
        <x:v>Unresolved</x:v>
      </x:c>
      <x:c r="J45" s="2"/>
      <x:c r="K45" s="2" t="str">
        <x:v>Approved products, coverage, finish level and joint details required.</x:v>
      </x:c>
    </x:row>
    <x:row r="46" ht="27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7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7" customHeight="1">
      <x:c r="A48" s="2" t="str">
        <x:v>No grand quantity total: units differ, and measured areas, component counts and purchases are separate views.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7" customHeight="1">
      <x:c r="A49" s="2" t="str">
        <x:v>Waste factors and stock conversions are explicit estimating assumptions. RFIs remain visible in Clarifications.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7" customHeight="1">
      <x:c r="A50" s="2" t="str">
        <x:v>Quantity-only sample. No labor/material pricing, engineering design, procurement release or completed-client-work claim.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7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7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7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7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7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7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7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7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7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7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7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7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7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7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7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7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7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7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7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7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4D4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34" hidden="0" customWidth="1"/>
    <x:col min="3" max="3" width="14" hidden="0" customWidth="1"/>
    <x:col min="4" max="4" width="13" hidden="0" customWidth="1"/>
    <x:col min="5" max="5" width="52" hidden="0" customWidth="1"/>
    <x:col min="6" max="6" width="80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ADDITION / MEASUREMENT REGISTER</x:v>
      </x:c>
      <x:c r="B2" s="2"/>
      <x:c r="C2" s="2"/>
      <x:c r="D2" s="2"/>
      <x:c r="E2" s="2"/>
      <x:c r="F2" s="2"/>
    </x:row>
    <x:row r="3" ht="27" customHeight="1">
      <x:c r="A3" s="2" t="str">
        <x:v>Source: supplied five-sheet architectural set, issue 04 June 2019. Sheets T-1 and A-0 through A-3.</x:v>
      </x:c>
      <x:c r="B3" s="2"/>
      <x:c r="C3" s="2"/>
      <x:c r="D3" s="2"/>
      <x:c r="E3" s="2"/>
      <x:c r="F3" s="2"/>
    </x:row>
    <x:row r="4" ht="27" customHeight="1">
      <x:c r="A4" s="2" t="str">
        <x:v>Dimensions are transcribed; no pixel scaling. Blue values are source inputs; amber values are estimating assumptions.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30" customHeight="1">
      <x:c r="A6" s="5" t="str">
        <x:v>Key</x:v>
      </x:c>
      <x:c r="B6" s="5" t="str">
        <x:v>Input / calculation</x:v>
      </x:c>
      <x:c r="C6" s="5" t="str">
        <x:v>Value</x:v>
      </x:c>
      <x:c r="D6" s="5" t="str">
        <x:v>Unit</x:v>
      </x:c>
      <x:c r="E6" s="5" t="str">
        <x:v>Drawing / basis</x:v>
      </x:c>
      <x:c r="F6" s="5" t="str">
        <x:v>Qualification</x:v>
      </x:c>
    </x:row>
    <x:row r="7" ht="27" customHeight="1">
      <x:c r="A7" s="2" t="str">
        <x:v>EW</x:v>
      </x:c>
      <x:c r="B7" s="2" t="str">
        <x:v>Exterior width</x:v>
      </x:c>
      <x:c r="C7" s="8" t="n">
        <x:v>12</x:v>
      </x:c>
      <x:c r="D7" s="2" t="str">
        <x:v>FT</x:v>
      </x:c>
      <x:c r="E7" s="2" t="str">
        <x:v>A-1 top dimension</x:v>
      </x:c>
      <x:c r="F7" s="2" t="str">
        <x:v>Gross envelope span</x:v>
      </x:c>
    </x:row>
    <x:row r="8" ht="27" customHeight="1">
      <x:c r="A8" s="2" t="str">
        <x:v>EL</x:v>
      </x:c>
      <x:c r="B8" s="2" t="str">
        <x:v>Exterior length</x:v>
      </x:c>
      <x:c r="C8" s="8" t="n">
        <x:v>15</x:v>
      </x:c>
      <x:c r="D8" s="2" t="str">
        <x:v>FT</x:v>
      </x:c>
      <x:c r="E8" s="2" t="str">
        <x:v>A-1 left dimension</x:v>
      </x:c>
      <x:c r="F8" s="2" t="str">
        <x:v>Gross envelope span</x:v>
      </x:c>
    </x:row>
    <x:row r="9" ht="27" customHeight="1">
      <x:c r="A9" s="2" t="str">
        <x:v>IW</x:v>
      </x:c>
      <x:c r="B9" s="2" t="str">
        <x:v>Clear interior width</x:v>
      </x:c>
      <x:c r="C9" s="8" t="n">
        <x:v>11</x:v>
      </x:c>
      <x:c r="D9" s="2" t="str">
        <x:v>FT</x:v>
      </x:c>
      <x:c r="E9" s="2" t="str">
        <x:v>A-1 interior dimension</x:v>
      </x:c>
      <x:c r="F9" s="2" t="str">
        <x:v>Floor and interior W1</x:v>
      </x:c>
    </x:row>
    <x:row r="10" ht="27" customHeight="1">
      <x:c r="A10" s="2" t="str">
        <x:v>IL</x:v>
      </x:c>
      <x:c r="B10" s="2" t="str">
        <x:v>Clear interior length</x:v>
      </x:c>
      <x:c r="C10" s="8" t="n">
        <x:v>14.5</x:v>
      </x:c>
      <x:c r="D10" s="2" t="str">
        <x:v>FT</x:v>
      </x:c>
      <x:c r="E10" s="2" t="str">
        <x:v>A-1 interior dimension 14 ft 6 in</x:v>
      </x:c>
      <x:c r="F10" s="2" t="str">
        <x:v>Floor and interior W2/W3</x:v>
      </x:c>
    </x:row>
    <x:row r="11" ht="27" customHeight="1">
      <x:c r="A11" s="2" t="str">
        <x:v>H</x:v>
      </x:c>
      <x:c r="B11" s="2" t="str">
        <x:v>Wall band height</x:v>
      </x:c>
      <x:c r="C11" s="8" t="n">
        <x:v>8</x:v>
      </x:c>
      <x:c r="D11" s="2" t="str">
        <x:v>FT</x:v>
      </x:c>
      <x:c r="E11" s="2" t="str">
        <x:v>A-1 finish schedule</x:v>
      </x:c>
      <x:c r="F11" s="2" t="str">
        <x:v>Selected 0-8 ft band only; upper wall/ceiling unresolved R1</x:v>
      </x:c>
    </x:row>
    <x:row r="12" ht="27" customHeight="1">
      <x:c r="A12" s="2" t="str">
        <x:v>OW</x:v>
      </x:c>
      <x:c r="B12" s="2" t="str">
        <x:v>O1 window rough width</x:v>
      </x:c>
      <x:c r="C12" s="8" t="n">
        <x:v>6</x:v>
      </x:c>
      <x:c r="D12" s="2" t="str">
        <x:v>FT</x:v>
      </x:c>
      <x:c r="E12" s="2" t="str">
        <x:v>A-1 window schedule mark 101</x:v>
      </x:c>
      <x:c r="F12" s="2" t="str">
        <x:v>One opening; assembly count not individual sash count</x:v>
      </x:c>
    </x:row>
    <x:row r="13" ht="27" customHeight="1">
      <x:c r="A13" s="2" t="str">
        <x:v>OH</x:v>
      </x:c>
      <x:c r="B13" s="2" t="str">
        <x:v>O1 window rough height</x:v>
      </x:c>
      <x:c r="C13" s="8" t="n">
        <x:v>5</x:v>
      </x:c>
      <x:c r="D13" s="2" t="str">
        <x:v>FT</x:v>
      </x:c>
      <x:c r="E13" s="2" t="str">
        <x:v>A-1 window schedule mark 101</x:v>
      </x:c>
      <x:c r="F13" s="2" t="str">
        <x:v>Rough opening explicitly scheduled</x:v>
      </x:c>
    </x:row>
    <x:row r="14" ht="27" customHeight="1">
      <x:c r="A14" s="2" t="str">
        <x:v>DW</x:v>
      </x:c>
      <x:c r="B14" s="2" t="str">
        <x:v>O2/O3 pair nominal width</x:v>
      </x:c>
      <x:c r="C14" s="8" t="n">
        <x:v>5</x:v>
      </x:c>
      <x:c r="D14" s="2" t="str">
        <x:v>FT</x:v>
      </x:c>
      <x:c r="E14" s="2" t="str">
        <x:v>A-1 door schedule: pair of 2 ft 6 in leaves</x:v>
      </x:c>
      <x:c r="F14" s="2" t="str">
        <x:v>Provisional opening deduction; actual frame/RO required R2</x:v>
      </x:c>
    </x:row>
    <x:row r="15" ht="27" customHeight="1">
      <x:c r="A15" s="2" t="str">
        <x:v>DH</x:v>
      </x:c>
      <x:c r="B15" s="2" t="str">
        <x:v>O2/O3 nominal height</x:v>
      </x:c>
      <x:c r="C15" s="8" t="n">
        <x:v>6.666666666666667</x:v>
      </x:c>
      <x:c r="D15" s="2" t="str">
        <x:v>FT</x:v>
      </x:c>
      <x:c r="E15" s="2" t="str">
        <x:v>A-1 door schedule: 6 ft 8 in</x:v>
      </x:c>
      <x:c r="F15" s="2" t="str">
        <x:v>Provisional opening deduction R2</x:v>
      </x:c>
    </x:row>
    <x:row r="16" ht="27" customHeight="1">
      <x:c r="A16" s="2" t="str">
        <x:v>DN</x:v>
      </x:c>
      <x:c r="B16" s="2" t="str">
        <x:v>Door pair openings</x:v>
      </x:c>
      <x:c r="C16" s="8" t="n">
        <x:v>2</x:v>
      </x:c>
      <x:c r="D16" s="2" t="str">
        <x:v>EA</x:v>
      </x:c>
      <x:c r="E16" s="2" t="str">
        <x:v>A-1 plan tags 101 and 102</x:v>
      </x:c>
      <x:c r="F16" s="2" t="str">
        <x:v>Four leaves in two assemblies</x:v>
      </x:c>
    </x:row>
    <x:row r="17" ht="27" customHeight="1">
      <x:c r="A17" s="2" t="str">
        <x:v>PW</x:v>
      </x:c>
      <x:c r="B17" s="2" t="str">
        <x:v>Panel width</x:v>
      </x:c>
      <x:c r="C17" s="9" t="n">
        <x:v>4</x:v>
      </x:c>
      <x:c r="D17" s="2" t="str">
        <x:v>FT</x:v>
      </x:c>
      <x:c r="E17" s="2" t="str">
        <x:v>Estimating selection</x:v>
      </x:c>
      <x:c r="F17" s="2" t="str">
        <x:v>ASSUMPTION: 4 x 8 sheets</x:v>
      </x:c>
    </x:row>
    <x:row r="18" ht="27" customHeight="1">
      <x:c r="A18" s="2" t="str">
        <x:v>PH</x:v>
      </x:c>
      <x:c r="B18" s="2" t="str">
        <x:v>Panel length</x:v>
      </x:c>
      <x:c r="C18" s="9" t="n">
        <x:v>8</x:v>
      </x:c>
      <x:c r="D18" s="2" t="str">
        <x:v>FT</x:v>
      </x:c>
      <x:c r="E18" s="2" t="str">
        <x:v>Estimating selection</x:v>
      </x:c>
      <x:c r="F18" s="2" t="str">
        <x:v>ASSUMPTION: 4 x 8 sheets</x:v>
      </x:c>
    </x:row>
    <x:row r="19" ht="27" customHeight="1">
      <x:c r="A19" s="2" t="str">
        <x:v>WASTE</x:v>
      </x:c>
      <x:c r="B19" s="2" t="str">
        <x:v>Material reserve</x:v>
      </x:c>
      <x:c r="C19" s="11" t="n">
        <x:v>0.1</x:v>
      </x:c>
      <x:c r="D19" s="2" t="str">
        <x:v>FACTOR</x:v>
      </x:c>
      <x:c r="E19" s="2" t="str">
        <x:v>Estimator input</x:v>
      </x:c>
      <x:c r="F19" s="2" t="str">
        <x:v>ASSUMPTION: 10%; not a manufacturer yield</x:v>
      </x:c>
    </x:row>
    <x:row r="20" ht="27" customHeight="1">
      <x:c r="A20" s="2" t="str">
        <x:v>LAP</x:v>
      </x:c>
      <x:c r="B20" s="2" t="str">
        <x:v>Wrap allowance</x:v>
      </x:c>
      <x:c r="C20" s="11" t="n">
        <x:v>0.15</x:v>
      </x:c>
      <x:c r="D20" s="2" t="str">
        <x:v>FACTOR</x:v>
      </x:c>
      <x:c r="E20" s="2" t="str">
        <x:v>Estimator input</x:v>
      </x:c>
      <x:c r="F20" s="2" t="str">
        <x:v>ASSUMPTION: 15% for laps/cuts</x:v>
      </x:c>
    </x:row>
    <x:row r="21" ht="27" customHeight="1">
      <x:c r="A21" s="2" t="str">
        <x:v>STOCK</x:v>
      </x:c>
      <x:c r="B21" s="2" t="str">
        <x:v>Plate stock length</x:v>
      </x:c>
      <x:c r="C21" s="9" t="n">
        <x:v>16</x:v>
      </x:c>
      <x:c r="D21" s="2" t="str">
        <x:v>FT</x:v>
      </x:c>
      <x:c r="E21" s="2" t="str">
        <x:v>Estimator input</x:v>
      </x:c>
      <x:c r="F21" s="2" t="str">
        <x:v>ASSUMPTION: 16 ft stock; splices not detailed</x:v>
      </x:c>
    </x:row>
    <x:row r="22" ht="27" customHeight="1">
      <x:c r="A22" s="2" t="str">
        <x:v>SC</x:v>
      </x:c>
      <x:c r="B22" s="2" t="str">
        <x:v>Screws per full board</x:v>
      </x:c>
      <x:c r="C22" s="9" t="n">
        <x:v>36</x:v>
      </x:c>
      <x:c r="D22" s="2" t="str">
        <x:v>EA</x:v>
      </x:c>
      <x:c r="E22" s="2" t="str">
        <x:v>Estimator model: 4 stud lines x 9 screws</x:v>
      </x:c>
      <x:c r="F22" s="2" t="str">
        <x:v>ASSUMPTION: 12 in vertical spacing on 16 in framing; confirm approved fastening</x:v>
      </x:c>
    </x:row>
    <x:row r="23" ht="27" customHeight="1">
      <x:c r="A23" s="2" t="str">
        <x:v>ROLL</x:v>
      </x:c>
      <x:c r="B23" s="2" t="str">
        <x:v>Tape roll length</x:v>
      </x:c>
      <x:c r="C23" s="9" t="n">
        <x:v>250</x:v>
      </x:c>
      <x:c r="D23" s="2" t="str">
        <x:v>LF</x:v>
      </x:c>
      <x:c r="E23" s="2" t="str">
        <x:v>Estimator input</x:v>
      </x:c>
      <x:c r="F23" s="2" t="str">
        <x:v>ASSUMPTION: purchase pack, confirm product</x:v>
      </x:c>
    </x:row>
    <x:row r="24" ht="27" customHeight="1">
      <x:c r="A24" s="2" t="str">
        <x:v>PLY</x:v>
      </x:c>
      <x:c r="B24" s="2" t="str">
        <x:v>Top plate layers</x:v>
      </x:c>
      <x:c r="C24" s="8" t="n">
        <x:v>2</x:v>
      </x:c>
      <x:c r="D24" s="2" t="str">
        <x:v>EA</x:v>
      </x:c>
      <x:c r="E24" s="2" t="str">
        <x:v>A-3 detail 2</x:v>
      </x:c>
      <x:c r="F24" s="2" t="str">
        <x:v>Three exterior wall runs</x:v>
      </x:c>
    </x:row>
    <x:row r="25" ht="27" customHeight="1">
      <x:c r="A25" s="2" t="str">
        <x:v>BASEPLY</x:v>
      </x:c>
      <x:c r="B25" s="2" t="str">
        <x:v>Sole plate layers</x:v>
      </x:c>
      <x:c r="C25" s="8" t="n">
        <x:v>1</x:v>
      </x:c>
      <x:c r="D25" s="2" t="str">
        <x:v>EA</x:v>
      </x:c>
      <x:c r="E25" s="2" t="str">
        <x:v>A-3 detail 1</x:v>
      </x:c>
      <x:c r="F25" s="2" t="str">
        <x:v>Deduct door widths; floor-level installed length</x:v>
      </x:c>
    </x:row>
    <x:row r="26" ht="27" customHeight="1">
      <x:c r="A26" s="2" t="str">
        <x:v>NWIN</x:v>
      </x:c>
      <x:c r="B26" s="2" t="str">
        <x:v>Window assemblies</x:v>
      </x:c>
      <x:c r="C26" s="8" t="n">
        <x:v>1</x:v>
      </x:c>
      <x:c r="D26" s="2" t="str">
        <x:v>EA</x:v>
      </x:c>
      <x:c r="E26" s="2" t="str">
        <x:v>A-1 plan tag 101</x:v>
      </x:c>
      <x:c r="F26" s="2" t="str">
        <x:v>New addition window only</x:v>
      </x:c>
    </x:row>
    <x:row r="27" ht="27" customHeight="1">
      <x:c r="A27" s="2"/>
      <x:c r="B27" s="2"/>
      <x:c r="C27" s="10"/>
      <x:c r="D27" s="2"/>
      <x:c r="E27" s="2"/>
      <x:c r="F27" s="2"/>
    </x:row>
    <x:row r="28" ht="27" customHeight="1">
      <x:c r="A28" s="2"/>
      <x:c r="B28" s="2"/>
      <x:c r="C28" s="10"/>
      <x:c r="D28" s="2"/>
      <x:c r="E28" s="2"/>
      <x:c r="F28" s="2"/>
    </x:row>
    <x:row r="29" ht="27" customHeight="1">
      <x:c r="A29" s="2" t="str">
        <x:v>GROSS</x:v>
      </x:c>
      <x:c r="B29" s="2" t="str">
        <x:v>Gross footprint</x:v>
      </x:c>
      <x:c r="C29" s="10" t="n">
        <x:f>'Measurements'!$C$7*'Measurements'!$C$8</x:f>
        <x:v>180</x:v>
      </x:c>
      <x:c r="D29" s="2" t="str">
        <x:v>SF</x:v>
      </x:c>
      <x:c r="E29" s="2" t="str">
        <x:v>A-1 dimension product</x:v>
      </x:c>
      <x:c r="F29" s="2" t="str">
        <x:v>Reconciles to plan label 180 SF</x:v>
      </x:c>
    </x:row>
    <x:row r="30" ht="27" customHeight="1">
      <x:c r="A30" s="2" t="str">
        <x:v>FLOOR</x:v>
      </x:c>
      <x:c r="B30" s="2" t="str">
        <x:v>F1 clear floor</x:v>
      </x:c>
      <x:c r="C30" s="10" t="n">
        <x:f>'Measurements'!$C$9*'Measurements'!$C$10</x:f>
        <x:v>159.5</x:v>
      </x:c>
      <x:c r="D30" s="2" t="str">
        <x:v>SF</x:v>
      </x:c>
      <x:c r="E30" s="2" t="str">
        <x:v>A-1 clear dimensions</x:v>
      </x:c>
      <x:c r="F30" s="2" t="str">
        <x:v>No kitchen, deck or existing rooms</x:v>
      </x:c>
    </x:row>
    <x:row r="31" ht="27" customHeight="1">
      <x:c r="A31" s="2" t="str">
        <x:v>OPWIN</x:v>
      </x:c>
      <x:c r="B31" s="2" t="str">
        <x:v>O1 window deduction</x:v>
      </x:c>
      <x:c r="C31" s="10" t="n">
        <x:f>'Measurements'!$C$12*'Measurements'!$C$13</x:f>
        <x:v>30</x:v>
      </x:c>
      <x:c r="D31" s="2" t="str">
        <x:v>SF</x:v>
      </x:c>
      <x:c r="E31" s="2" t="str">
        <x:v>A-1 schedule</x:v>
      </x:c>
      <x:c r="F31" s="2" t="str">
        <x:v>One opening</x:v>
      </x:c>
    </x:row>
    <x:row r="32" ht="27" customHeight="1">
      <x:c r="A32" s="2" t="str">
        <x:v>OPDOOR</x:v>
      </x:c>
      <x:c r="B32" s="2" t="str">
        <x:v>O2/O3 door deduction</x:v>
      </x:c>
      <x:c r="C32" s="10" t="n">
        <x:f>'Measurements'!$C$16*'Measurements'!$C$14*'Measurements'!$C$15</x:f>
        <x:v>66.66666666666667</x:v>
      </x:c>
      <x:c r="D32" s="2" t="str">
        <x:v>SF</x:v>
      </x:c>
      <x:c r="E32" s="2" t="str">
        <x:v>A-1 nominal leaves</x:v>
      </x:c>
      <x:c r="F32" s="2" t="str">
        <x:v>Provisional, pending R2</x:v>
      </x:c>
    </x:row>
    <x:row r="33" ht="27" customHeight="1">
      <x:c r="A33" s="2" t="str">
        <x:v>GI</x:v>
      </x:c>
      <x:c r="B33" s="2" t="str">
        <x:v>Three interior wall faces</x:v>
      </x:c>
      <x:c r="C33" s="10" t="n">
        <x:f>('Measurements'!$C$9+2*'Measurements'!$C$10)*'Measurements'!$C$11</x:f>
        <x:v>320</x:v>
      </x:c>
      <x:c r="D33" s="2" t="str">
        <x:v>SF</x:v>
      </x:c>
      <x:c r="E33" s="2" t="str">
        <x:v>W1/W2/W3 band</x:v>
      </x:c>
      <x:c r="F33" s="2" t="str">
        <x:v>No fourth wall across open kitchen interface</x:v>
      </x:c>
    </x:row>
    <x:row r="34" ht="27" customHeight="1">
      <x:c r="A34" s="2" t="str">
        <x:v>GE</x:v>
      </x:c>
      <x:c r="B34" s="2" t="str">
        <x:v>Three exterior wall faces</x:v>
      </x:c>
      <x:c r="C34" s="10" t="n">
        <x:f>('Measurements'!$C$7+2*'Measurements'!$C$8)*'Measurements'!$C$11</x:f>
        <x:v>336</x:v>
      </x:c>
      <x:c r="D34" s="2" t="str">
        <x:v>SF</x:v>
      </x:c>
      <x:c r="E34" s="2" t="str">
        <x:v>W1/W2/W3 band</x:v>
      </x:c>
      <x:c r="F34" s="2" t="str">
        <x:v>No roof/gable area above selected band</x:v>
      </x:c>
    </x:row>
    <x:row r="35" ht="27" customHeight="1">
      <x:c r="A35" s="2" t="str">
        <x:v>PANEL</x:v>
      </x:c>
      <x:c r="B35" s="2" t="str">
        <x:v>Selected panel area</x:v>
      </x:c>
      <x:c r="C35" s="10" t="n">
        <x:f>'Measurements'!$C$17*'Measurements'!$C$18</x:f>
        <x:v>32</x:v>
      </x:c>
      <x:c r="D35" s="2" t="str">
        <x:v>SF</x:v>
      </x:c>
      <x:c r="E35" s="2" t="str">
        <x:v>Estimator selection</x:v>
      </x:c>
      <x:c r="F35" s="2" t="str">
        <x:v>Purchase conversion only</x:v>
      </x:c>
    </x:row>
    <x:row r="36" ht="27" customHeight="1">
      <x:c r="A36" s="2" t="str">
        <x:v>EXTLF</x:v>
      </x:c>
      <x:c r="B36" s="2" t="str">
        <x:v>Three exterior wall runs</x:v>
      </x:c>
      <x:c r="C36" s="10" t="n">
        <x:f>'Measurements'!$C$7+2*'Measurements'!$C$8</x:f>
        <x:v>42</x:v>
      </x:c>
      <x:c r="D36" s="2" t="str">
        <x:v>LF</x:v>
      </x:c>
      <x:c r="E36" s="2" t="str">
        <x:v>A-1 dimensions</x:v>
      </x:c>
      <x:c r="F36" s="2" t="str">
        <x:v>Do not use full 54 LF closed perimeter</x:v>
      </x:c>
    </x:row>
    <x:row r="37" ht="27" customHeight="1">
      <x:c r="A37" s="2" t="str">
        <x:v>INTLF</x:v>
      </x:c>
      <x:c r="B37" s="2" t="str">
        <x:v>Three interior wall runs</x:v>
      </x:c>
      <x:c r="C37" s="10" t="n">
        <x:f>'Measurements'!$C$9+2*'Measurements'!$C$10</x:f>
        <x:v>40</x:v>
      </x:c>
      <x:c r="D37" s="2" t="str">
        <x:v>LF</x:v>
      </x:c>
      <x:c r="E37" s="2" t="str">
        <x:v>A-1 dimensions</x:v>
      </x:c>
      <x:c r="F37" s="2" t="str">
        <x:v>Do not use full 51 LF closed perimeter</x:v>
      </x:c>
    </x:row>
    <x:row r="38" ht="27" customHeight="1">
      <x:c r="A38" s="2"/>
      <x:c r="B38" s="2"/>
      <x:c r="C38" s="2"/>
      <x:c r="D38" s="2"/>
      <x:c r="E38" s="2"/>
      <x:c r="F38" s="2"/>
    </x:row>
    <x:row r="39" ht="27" customHeight="1">
      <x:c r="A39" s="2"/>
      <x:c r="B39" s="2"/>
      <x:c r="C39" s="2"/>
      <x:c r="D39" s="2"/>
      <x:c r="E39" s="2"/>
      <x:c r="F39" s="2"/>
    </x:row>
    <x:row r="40" ht="30" customHeight="1">
      <x:c r="A40" s="5" t="str">
        <x:v>WALL / OPENING RECONCILIATION</x:v>
      </x:c>
      <x:c r="B40" s="5"/>
      <x:c r="C40" s="5"/>
      <x:c r="D40" s="5"/>
      <x:c r="E40" s="5"/>
      <x:c r="F40" s="5"/>
    </x:row>
    <x:row r="41" ht="27" customHeight="1">
      <x:c r="A41" s="2" t="str">
        <x:v>Run</x:v>
      </x:c>
      <x:c r="B41" s="2" t="str">
        <x:v>Inside LF</x:v>
      </x:c>
      <x:c r="C41" s="2" t="str">
        <x:v>Outside LF</x:v>
      </x:c>
      <x:c r="D41" s="2" t="str">
        <x:v>Opening</x:v>
      </x:c>
      <x:c r="E41" s="2" t="str">
        <x:v>Gross inside SF</x:v>
      </x:c>
      <x:c r="F41" s="2" t="str">
        <x:v>Net inside SF</x:v>
      </x:c>
    </x:row>
    <x:row r="42" ht="27" customHeight="1">
      <x:c r="A42" s="2" t="str">
        <x:v>W1 rear</x:v>
      </x:c>
      <x:c r="B42" s="12" t="n">
        <x:f>'Measurements'!$C$9</x:f>
        <x:v>11</x:v>
      </x:c>
      <x:c r="C42" s="12" t="n">
        <x:f>'Measurements'!$C$7</x:f>
        <x:v>12</x:v>
      </x:c>
      <x:c r="D42" s="2" t="str">
        <x:v>O1 window</x:v>
      </x:c>
      <x:c r="E42" s="12" t="n">
        <x:f>B42*'Measurements'!$C$11</x:f>
        <x:v>88</x:v>
      </x:c>
      <x:c r="F42" s="12" t="n">
        <x:f>E42-'Measurements'!$C$31</x:f>
        <x:v>58</x:v>
      </x:c>
    </x:row>
    <x:row r="43" ht="27" customHeight="1">
      <x:c r="A43" s="2" t="str">
        <x:v>W2 left</x:v>
      </x:c>
      <x:c r="B43" s="12" t="n">
        <x:f>'Measurements'!$C$10</x:f>
        <x:v>14.5</x:v>
      </x:c>
      <x:c r="C43" s="12" t="n">
        <x:f>'Measurements'!$C$8</x:f>
        <x:v>15</x:v>
      </x:c>
      <x:c r="D43" s="2" t="str">
        <x:v>None</x:v>
      </x:c>
      <x:c r="E43" s="12" t="n">
        <x:f>B43*'Measurements'!$C$11</x:f>
        <x:v>116</x:v>
      </x:c>
      <x:c r="F43" s="12" t="n">
        <x:f>E43</x:f>
        <x:v>116</x:v>
      </x:c>
    </x:row>
    <x:row r="44" ht="27" customHeight="1">
      <x:c r="A44" s="2" t="str">
        <x:v>W3 deck side</x:v>
      </x:c>
      <x:c r="B44" s="12" t="n">
        <x:f>'Measurements'!$C$10</x:f>
        <x:v>14.5</x:v>
      </x:c>
      <x:c r="C44" s="12" t="n">
        <x:f>'Measurements'!$C$8</x:f>
        <x:v>15</x:v>
      </x:c>
      <x:c r="D44" s="2" t="str">
        <x:v>O2 + O3 pairs</x:v>
      </x:c>
      <x:c r="E44" s="12" t="n">
        <x:f>B44*'Measurements'!$C$11</x:f>
        <x:v>116</x:v>
      </x:c>
      <x:c r="F44" s="12" t="n">
        <x:f>E44-'Measurements'!$C$32</x:f>
        <x:v>49.33333333333333</x:v>
      </x:c>
    </x:row>
    <x:row r="45" ht="27" customHeight="1">
      <x:c r="A45" s="2" t="str">
        <x:v>Total</x:v>
      </x:c>
      <x:c r="B45" s="12" t="n">
        <x:f>SUM(B42:B44)</x:f>
        <x:v>40</x:v>
      </x:c>
      <x:c r="C45" s="12" t="n">
        <x:f>SUM(C42:C44)</x:f>
        <x:v>42</x:v>
      </x:c>
      <x:c r="D45" s="2" t="str">
        <x:v>Three wall faces</x:v>
      </x:c>
      <x:c r="E45" s="12" t="n">
        <x:f>SUM(E42:E44)</x:f>
        <x:v>320</x:v>
      </x:c>
      <x:c r="F45" s="12" t="n">
        <x:f>SUM(F42:F44)</x:f>
        <x:v>223.33333333333331</x:v>
      </x:c>
    </x:row>
    <x:row r="46" ht="27" customHeight="1">
      <x:c r="A46" s="2"/>
      <x:c r="B46" s="2"/>
      <x:c r="C46" s="2"/>
      <x:c r="D46" s="2"/>
      <x:c r="E46" s="2"/>
      <x:c r="F46" s="2"/>
    </x:row>
    <x:row r="47" ht="27" customHeight="1">
      <x:c r="A47" s="2"/>
      <x:c r="B47" s="2"/>
      <x:c r="C47" s="2"/>
      <x:c r="D47" s="2"/>
      <x:c r="E47" s="2"/>
      <x:c r="F47" s="2"/>
    </x:row>
    <x:row r="48" ht="27" customHeight="1">
      <x:c r="A48" s="2" t="str">
        <x:v>Source architectural design: Douglass Asral, AIA / Asral Architect, 2019. Estimating analysis: Plan to Price Estimating.</x:v>
      </x:c>
      <x:c r="B48" s="2"/>
      <x:c r="C48" s="2"/>
      <x:c r="D48" s="2"/>
      <x:c r="E48" s="2"/>
      <x:c r="F48" s="2"/>
    </x:row>
    <x:row r="49" ht="27" customHeight="1">
      <x:c r="A49" s="2" t="str">
        <x:v>Owner/address/title blocks omitted from public exhibits. Original source retained separately.</x:v>
      </x:c>
      <x:c r="B49" s="2"/>
      <x:c r="C49" s="2"/>
      <x:c r="D49" s="2"/>
      <x:c r="E49" s="2"/>
      <x:c r="F49" s="2"/>
    </x:row>
    <x:row r="50" ht="27" customHeight="1">
      <x:c r="A50" s="2"/>
      <x:c r="B50" s="2"/>
      <x:c r="C50" s="2"/>
      <x:c r="D50" s="2"/>
      <x:c r="E50" s="2"/>
      <x:c r="F50" s="2"/>
    </x:row>
    <x:row r="51" ht="27" customHeight="1">
      <x:c r="A51" s="2"/>
      <x:c r="B51" s="2"/>
      <x:c r="C51" s="2"/>
      <x:c r="D51" s="2"/>
      <x:c r="E51" s="2"/>
      <x:c r="F51" s="2"/>
    </x:row>
    <x:row r="52" ht="27" customHeight="1">
      <x:c r="A52" s="2"/>
      <x:c r="B52" s="2"/>
      <x:c r="C52" s="2"/>
      <x:c r="D52" s="2"/>
      <x:c r="E52" s="2"/>
      <x:c r="F52" s="2"/>
    </x:row>
    <x:row r="53" ht="27" customHeight="1">
      <x:c r="A53" s="2"/>
      <x:c r="B53" s="2"/>
      <x:c r="C53" s="2"/>
      <x:c r="D53" s="2"/>
      <x:c r="E53" s="2"/>
      <x:c r="F53" s="2"/>
    </x:row>
    <x:row r="54" ht="27" customHeight="1">
      <x:c r="A54" s="2"/>
      <x:c r="B54" s="2"/>
      <x:c r="C54" s="2"/>
      <x:c r="D54" s="2"/>
      <x:c r="E54" s="2"/>
      <x:c r="F5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4D43"/>
  </x:sheetPr>
  <x:sheetViews>
    <x:sheetView showGridLines="0" workbookViewId="0"/>
  </x:sheetViews>
  <x:sheetFormatPr defaultRowHeight="15"/>
  <x:cols>
    <x:col min="1" max="1" width="9" hidden="0" customWidth="1"/>
    <x:col min="2" max="2" width="65" hidden="0" customWidth="1"/>
    <x:col min="3" max="3" width="65" hidden="0" customWidth="1"/>
    <x:col min="4" max="4" width="65" hidden="0" customWidth="1"/>
  </x:cols>
  <x:sheetData>
    <x:row r="1" ht="27" customHeight="1">
      <x:c r="A1" s="2"/>
      <x:c r="B1" s="2"/>
      <x:c r="C1" s="2"/>
      <x:c r="D1" s="2"/>
    </x:row>
    <x:row r="2" ht="27" customHeight="1">
      <x:c r="A2" s="3" t="str">
        <x:v>DRAWING QUESTIONS / SCOPE BOUNDARIES</x:v>
      </x:c>
      <x:c r="B2" s="2"/>
      <x:c r="C2" s="2"/>
      <x:c r="D2" s="2"/>
    </x:row>
    <x:row r="3" ht="27" customHeight="1">
      <x:c r="A3" s="2"/>
      <x:c r="B3" s="2"/>
      <x:c r="C3" s="2"/>
      <x:c r="D3" s="2"/>
    </x:row>
    <x:row r="4" ht="27" customHeight="1">
      <x:c r="A4" s="2"/>
      <x:c r="B4" s="2"/>
      <x:c r="C4" s="2"/>
      <x:c r="D4" s="2"/>
    </x:row>
    <x:row r="5" ht="30" customHeight="1">
      <x:c r="A5" s="5" t="str">
        <x:v>ID</x:v>
      </x:c>
      <x:c r="B5" s="5" t="str">
        <x:v>Issue</x:v>
      </x:c>
      <x:c r="C5" s="5" t="str">
        <x:v>Takeoff treatment</x:v>
      </x:c>
      <x:c r="D5" s="5" t="str">
        <x:v>Required answer</x:v>
      </x:c>
    </x:row>
    <x:row r="6" ht="92" customHeight="1">
      <x:c r="A6" s="19" t="str">
        <x:v>R1</x:v>
      </x:c>
      <x:c r="B6" s="19" t="str">
        <x:v>A-1 room finish schedule and reflected ceiling label show 8 ft; A-1 roof geometry and A-3 detail 2 show a raised ceiling.</x:v>
      </x:c>
      <x:c r="C6" s="19" t="str">
        <x:v>Only selected wall band from 0-8 ft is quantified. Ceiling and upper walls are held.</x:v>
      </x:c>
      <x:c r="D6" s="19" t="str">
        <x:v>Confirm actual finished wall heights, ceiling slopes, ridge/flat center dimensions and finish extent.</x:v>
      </x:c>
    </x:row>
    <x:row r="7" ht="92" customHeight="1">
      <x:c r="A7" s="19" t="str">
        <x:v>R2</x:v>
      </x:c>
      <x:c r="B7" s="19" t="str">
        <x:v>Door schedule gives paired leaf sizes, not frame/rough-opening dimensions.</x:v>
      </x:c>
      <x:c r="C7" s="19" t="str">
        <x:v>Use 5 ft x 6 ft 8 in per pair provisionally for wall deductions. Do not release ordering dimensions.</x:v>
      </x:c>
      <x:c r="D7" s="19" t="str">
        <x:v>Confirm frame rough openings for 101/102, clear offsets, thresholds and opening heights.</x:v>
      </x:c>
    </x:row>
    <x:row r="8" ht="92" customHeight="1">
      <x:c r="A8" s="19" t="str">
        <x:v>R3</x:v>
      </x:c>
      <x:c r="B8" s="19" t="str">
        <x:v>A-1 and detail 2/A-3 show 2x10 roof joists; detail 3/A-3 says 2x8. Roof sheathing is 1/2 in in detail 2 and 5/8 in in detail 3.</x:v>
      </x:c>
      <x:c r="C8" s="19" t="str">
        <x:v>No roof lumber, roof board or roofing purchase quantity issued.</x:v>
      </x:c>
      <x:c r="D8" s="19" t="str">
        <x:v>Obtain architect clarification of governing roof assembly, sheathing, pitch, hips, ridge and overhangs.</x:v>
      </x:c>
    </x:row>
    <x:row r="9" ht="92" customHeight="1">
      <x:c r="A9" s="19" t="str">
        <x:v>R4</x:v>
      </x:c>
      <x:c r="B9" s="19" t="str">
        <x:v>Detail 2/A-3 calls for vertical siding per owner selection; detail 1 calls for vinyl siding to match.</x:v>
      </x:c>
      <x:c r="C9" s="19" t="str">
        <x:v>Report wall-band coverage only. No product packs, J-channel, corner posts or starter profiles.</x:v>
      </x:c>
      <x:c r="D9" s="19" t="str">
        <x:v>Confirm siding system, exposure, trim components, gable limits and accessories.</x:v>
      </x:c>
    </x:row>
    <x:row r="10" ht="92" customHeight="1">
      <x:c r="A10" s="19" t="str">
        <x:v>R5</x:v>
      </x:c>
      <x:c r="B10" s="19" t="str">
        <x:v>Final panel joint layout, fastening, finish level and product yields are not specified for this sample scope.</x:v>
      </x:c>
      <x:c r="C10" s="19" t="str">
        <x:v>Vertical blanks are an estimating layout, not an installation detail. Screw count uses an explicit 36-per-board model.</x:v>
      </x:c>
      <x:c r="D10" s="19" t="str">
        <x:v>Confirm joints relative to openings, support/blocking, screw type and spacing, tape/compound and manufacturer requirements.</x:v>
      </x:c>
    </x:row>
    <x:row r="11" ht="92" customHeight="1">
      <x:c r="A11" s="19" t="str">
        <x:v>R6</x:v>
      </x:c>
      <x:c r="B11" s="19" t="str">
        <x:v>New and existing work meet at the open kitchen interface; connection framing is shown but installation conditions are not verified.</x:v>
      </x:c>
      <x:c r="C11" s="19" t="str">
        <x:v>Exclude fourth full wall; allow two vertical finish ties in tape quantity. No demolition or existing-house patch area included.</x:v>
      </x:c>
      <x:c r="D11" s="19" t="str">
        <x:v>Confirm posts/beams, finish returns, concealed conditions and patching boundaries.</x:v>
      </x:c>
    </x:row>
    <x:row r="12" ht="92" customHeight="1">
      <x:c r="A12" s="19" t="str">
        <x:v>R7</x:v>
      </x:c>
      <x:c r="B12" s="19" t="str">
        <x:v>Source is the 04 June 2019 permit-issue set.</x:v>
      </x:c>
      <x:c r="C12" s="19" t="str">
        <x:v>Historical drawing-based sample; quantities are not a current construction instruction.</x:v>
      </x:c>
      <x:c r="D12" s="19" t="str">
        <x:v>For an actual order or bid, confirm current issued drawings, revisions and field dimensions.</x:v>
      </x:c>
    </x:row>
    <x:row r="13" ht="92" customHeight="1">
      <x:c r="A13" s="19" t="str">
        <x:v>R8</x:v>
      </x:c>
      <x:c r="B13" s="19" t="str">
        <x:v>Foundation detail contains inconsistent level labels; full foundation and deck work are outside selected scope.</x:v>
      </x:c>
      <x:c r="C13" s="19" t="str">
        <x:v>No excavation, concrete, masonry, structural deck, MEP or permit scope quantified.</x:v>
      </x:c>
      <x:c r="D13" s="19" t="str">
        <x:v>Separate takeoff only after scope and governing dimensions/details are reconciled.</x:v>
      </x:c>
    </x:row>
    <x:row r="14" ht="27" customHeight="1">
      <x:c r="A14" s="2"/>
      <x:c r="B14" s="2"/>
      <x:c r="C14" s="2"/>
      <x:c r="D14" s="2"/>
    </x:row>
    <x:row r="15" ht="27" customHeight="1">
      <x:c r="A15" s="2"/>
      <x:c r="B15" s="2"/>
      <x:c r="C15" s="2"/>
      <x:c r="D15" s="2"/>
    </x:row>
    <x:row r="16" ht="27" customHeight="1">
      <x:c r="A16" s="2" t="str">
        <x:v>Public sample: retain architectural attribution; omit owner names, property address, block/lot and identifying title blocks.</x:v>
      </x:c>
      <x:c r="B16" s="2"/>
      <x:c r="C16" s="2"/>
      <x:c r="D16" s="2"/>
    </x:row>
    <x:row r="17" ht="27" customHeight="1">
      <x:c r="A17" s="2"/>
      <x:c r="B17" s="2"/>
      <x:c r="C17" s="2"/>
      <x:c r="D17" s="2"/>
    </x:row>
    <x:row r="18" ht="27" customHeight="1">
      <x:c r="A18" s="2"/>
      <x:c r="B18" s="2"/>
      <x:c r="C18" s="2"/>
      <x:c r="D18" s="2"/>
    </x:row>
    <x:row r="19" ht="27" customHeight="1">
      <x:c r="A19" s="2"/>
      <x:c r="B19" s="2"/>
      <x:c r="C19" s="2"/>
      <x:c r="D19" s="2"/>
    </x:row>
    <x:row r="20" ht="27" customHeight="1">
      <x:c r="A20" s="2"/>
      <x:c r="B20" s="2"/>
      <x:c r="C20" s="2"/>
      <x:c r="D20" s="2"/>
    </x:row>
    <x:row r="21" ht="27" customHeight="1">
      <x:c r="A21" s="2"/>
      <x:c r="B21" s="2"/>
      <x:c r="C21" s="2"/>
      <x:c r="D21" s="2"/>
    </x:row>
    <x:row r="22" ht="27" customHeight="1">
      <x:c r="A22" s="2"/>
      <x:c r="B22" s="2"/>
      <x:c r="C22" s="2"/>
      <x:c r="D22" s="2"/>
    </x:row>
    <x:row r="23" ht="27" customHeight="1">
      <x:c r="A23" s="2"/>
      <x:c r="B23" s="2"/>
      <x:c r="C23" s="2"/>
      <x:c r="D23" s="2"/>
    </x:row>
    <x:row r="24" ht="27" customHeight="1">
      <x:c r="A24" s="2"/>
      <x:c r="B24" s="2"/>
      <x:c r="C24" s="2"/>
      <x:c r="D24" s="2"/>
    </x:row>
    <x:row r="25" ht="27" customHeight="1">
      <x:c r="A25" s="2"/>
      <x:c r="B25" s="2"/>
      <x:c r="C25" s="2"/>
      <x:c r="D25" s="2"/>
    </x:row>
    <x:row r="26" ht="27" customHeight="1">
      <x:c r="A26" s="2"/>
      <x:c r="B26" s="2"/>
      <x:c r="C26" s="2"/>
      <x:c r="D26" s="2"/>
    </x:row>
    <x:row r="27" ht="27" customHeight="1">
      <x:c r="A27" s="2"/>
      <x:c r="B27" s="2"/>
      <x:c r="C27" s="2"/>
      <x:c r="D27" s="2"/>
    </x:row>
    <x:row r="28" ht="27" customHeight="1">
      <x:c r="A28" s="2"/>
      <x:c r="B28" s="2"/>
      <x:c r="C28" s="2"/>
      <x:c r="D28" s="2"/>
    </x:row>
    <x:row r="29" ht="27" customHeight="1">
      <x:c r="A29" s="2"/>
      <x:c r="B29" s="2"/>
      <x:c r="C29" s="2"/>
      <x:c r="D29" s="2"/>
    </x:row>
    <x:row r="30" ht="27" customHeight="1">
      <x:c r="A30" s="2"/>
      <x:c r="B30" s="2"/>
      <x:c r="C30" s="2"/>
      <x:c r="D30" s="2"/>
    </x:row>
  </x:sheetData>
  <x:pageMargins left="0.7" right="0.7" top="0.75" bottom="0.75" header="0.3" footer="0.3"/>
</x:worksheet>
</file>